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T:\WEB_ÚŘEDNÍ DESKA\02_ROZPOČTY LK\SR 2025\"/>
    </mc:Choice>
  </mc:AlternateContent>
  <xr:revisionPtr revIDLastSave="0" documentId="8_{33AB5671-B74E-48FB-B3C8-CC1568113B0F}" xr6:coauthVersionLast="47" xr6:coauthVersionMax="47" xr10:uidLastSave="{00000000-0000-0000-0000-000000000000}"/>
  <bookViews>
    <workbookView xWindow="-120" yWindow="-120" windowWidth="25440" windowHeight="15540" tabRatio="947" xr2:uid="{00000000-000D-0000-FFFF-FFFF00000000}"/>
  </bookViews>
  <sheets>
    <sheet name="RLK" sheetId="58" r:id="rId1"/>
    <sheet name="zkratky" sheetId="53" r:id="rId2"/>
    <sheet name="RLK 2025 P" sheetId="54" r:id="rId3"/>
    <sheet name="Příjmy ZU a SU " sheetId="55" r:id="rId4"/>
    <sheet name="Příjmy DU" sheetId="56" r:id="rId5"/>
    <sheet name="RLK 2025 V" sheetId="57" r:id="rId6"/>
    <sheet name="limity výdajů" sheetId="2" r:id="rId7"/>
    <sheet name="ZU a SU" sheetId="1" r:id="rId8"/>
    <sheet name="Hejtman" sheetId="7" r:id="rId9"/>
    <sheet name="Rozvoj" sheetId="47" r:id="rId10"/>
    <sheet name="Ekonomika" sheetId="9" r:id="rId11"/>
    <sheet name="OŠMTS" sheetId="48" r:id="rId12"/>
    <sheet name="OŠMTS 91304" sheetId="49" r:id="rId13"/>
    <sheet name="OŠMTS P 04" sheetId="50" r:id="rId14"/>
    <sheet name="Sociální" sheetId="51" r:id="rId15"/>
    <sheet name="Sociální P 05" sheetId="43" r:id="rId16"/>
    <sheet name="Silnič.hospodářství" sheetId="24" r:id="rId17"/>
    <sheet name="Silnič.hospodářství P 06" sheetId="25" r:id="rId18"/>
    <sheet name="Kultura" sheetId="26" r:id="rId19"/>
    <sheet name="Kultura 913 07" sheetId="46" r:id="rId20"/>
    <sheet name="Kultura P 07" sheetId="42" r:id="rId21"/>
    <sheet name="ŽP" sheetId="28" r:id="rId22"/>
    <sheet name="Životní prostředí P 08" sheetId="41" r:id="rId23"/>
    <sheet name="Zdravotnictví" sheetId="30" r:id="rId24"/>
    <sheet name="Zdrav P 09" sheetId="31" r:id="rId25"/>
    <sheet name="Právní" sheetId="32" r:id="rId26"/>
    <sheet name="Územní plán" sheetId="33" r:id="rId27"/>
    <sheet name="Informatika" sheetId="34" r:id="rId28"/>
    <sheet name="Investice" sheetId="35" r:id="rId29"/>
    <sheet name="Ředitel" sheetId="52" r:id="rId30"/>
    <sheet name="Odd.Sekret.ředitele" sheetId="37" r:id="rId31"/>
    <sheet name="Odd.VZ" sheetId="38" r:id="rId32"/>
    <sheet name="Dopr. obslužnost" sheetId="44" r:id="rId33"/>
    <sheet name="Přsp. obcí na dopr.obsl. P 21" sheetId="40" r:id="rId34"/>
  </sheets>
  <definedNames>
    <definedName name="_xlnm._FilterDatabase" localSheetId="9" hidden="1">Rozvoj!#REF!</definedName>
    <definedName name="_xlnm._FilterDatabase" localSheetId="7" hidden="1">'ZU a SU'!$A$7:$J$118</definedName>
    <definedName name="aaa" localSheetId="32">#REF!</definedName>
    <definedName name="aaa" localSheetId="20">#REF!</definedName>
    <definedName name="aaa" localSheetId="3">#REF!</definedName>
    <definedName name="aaa" localSheetId="33">#REF!</definedName>
    <definedName name="aaa" localSheetId="9">#REF!</definedName>
    <definedName name="aaa" localSheetId="14">#REF!</definedName>
    <definedName name="aaa" localSheetId="15">#REF!</definedName>
    <definedName name="aaa" localSheetId="22">#REF!</definedName>
    <definedName name="aaa">#REF!</definedName>
    <definedName name="Excel_BuiltIn__FilterDatabase_3" localSheetId="32">#REF!</definedName>
    <definedName name="Excel_BuiltIn__FilterDatabase_3" localSheetId="20">#REF!</definedName>
    <definedName name="Excel_BuiltIn__FilterDatabase_3" localSheetId="31">#REF!</definedName>
    <definedName name="Excel_BuiltIn__FilterDatabase_3" localSheetId="3">#REF!</definedName>
    <definedName name="Excel_BuiltIn__FilterDatabase_3" localSheetId="33">#REF!</definedName>
    <definedName name="Excel_BuiltIn__FilterDatabase_3" localSheetId="9">#REF!</definedName>
    <definedName name="Excel_BuiltIn__FilterDatabase_3" localSheetId="14">#REF!</definedName>
    <definedName name="Excel_BuiltIn__FilterDatabase_3" localSheetId="15">#REF!</definedName>
    <definedName name="Excel_BuiltIn__FilterDatabase_3" localSheetId="22">#REF!</definedName>
    <definedName name="Excel_BuiltIn__FilterDatabase_3">#REF!</definedName>
    <definedName name="g" localSheetId="32">#REF!</definedName>
    <definedName name="g" localSheetId="20">#REF!</definedName>
    <definedName name="g" localSheetId="3">#REF!</definedName>
    <definedName name="g" localSheetId="33">#REF!</definedName>
    <definedName name="g" localSheetId="9">#REF!</definedName>
    <definedName name="g" localSheetId="14">#REF!</definedName>
    <definedName name="g" localSheetId="15">#REF!</definedName>
    <definedName name="g" localSheetId="22">#REF!</definedName>
    <definedName name="g">#REF!</definedName>
    <definedName name="l" localSheetId="32">#REF!</definedName>
    <definedName name="l" localSheetId="20">#REF!</definedName>
    <definedName name="l" localSheetId="3">#REF!</definedName>
    <definedName name="l" localSheetId="33">#REF!</definedName>
    <definedName name="l" localSheetId="9">#REF!</definedName>
    <definedName name="l" localSheetId="14">#REF!</definedName>
    <definedName name="l" localSheetId="15">#REF!</definedName>
    <definedName name="l" localSheetId="22">#REF!</definedName>
    <definedName name="l">#REF!</definedName>
    <definedName name="_xlnm.Print_Titles" localSheetId="32">'Dopr. obslužnost'!$1:$3</definedName>
    <definedName name="_xlnm.Print_Titles" localSheetId="10">Ekonomika!$1:$4</definedName>
    <definedName name="_xlnm.Print_Titles" localSheetId="8">Hejtman!$1:$4</definedName>
    <definedName name="_xlnm.Print_Titles" localSheetId="28">Investice!$1:$4</definedName>
    <definedName name="_xlnm.Print_Titles" localSheetId="18">Kultura!$1:$4</definedName>
    <definedName name="_xlnm.Print_Titles" localSheetId="19">'Kultura 913 07'!$1:$4</definedName>
    <definedName name="_xlnm.Print_Titles" localSheetId="30">'Odd.Sekret.ředitele'!$1:$3</definedName>
    <definedName name="_xlnm.Print_Titles" localSheetId="31">Odd.VZ!$1:$3</definedName>
    <definedName name="_xlnm.Print_Titles" localSheetId="11">OŠMTS!$1:$3</definedName>
    <definedName name="_xlnm.Print_Titles" localSheetId="13">'OŠMTS P 04'!$1:$8</definedName>
    <definedName name="_xlnm.Print_Titles" localSheetId="25">Právní!$1:$3</definedName>
    <definedName name="_xlnm.Print_Titles" localSheetId="33">'Přsp. obcí na dopr.obsl. P 21'!$1:$8</definedName>
    <definedName name="_xlnm.Print_Titles" localSheetId="9">Rozvoj!$1:$4</definedName>
    <definedName name="_xlnm.Print_Titles" localSheetId="29">Ředitel!$1:$4</definedName>
    <definedName name="_xlnm.Print_Titles" localSheetId="16">Silnič.hospodářství!$1:$4</definedName>
    <definedName name="_xlnm.Print_Titles" localSheetId="14">Sociální!$1:$4</definedName>
    <definedName name="_xlnm.Print_Titles" localSheetId="26">'Územní plán'!$1:$3</definedName>
    <definedName name="_xlnm.Print_Titles" localSheetId="23">Zdravotnictví!$1:$4</definedName>
    <definedName name="_xlnm.Print_Titles" localSheetId="21">ŽP!$1:$4</definedName>
    <definedName name="o" localSheetId="32">#REF!</definedName>
    <definedName name="o" localSheetId="20">#REF!</definedName>
    <definedName name="o" localSheetId="3">#REF!</definedName>
    <definedName name="o" localSheetId="33">#REF!</definedName>
    <definedName name="o" localSheetId="9">#REF!</definedName>
    <definedName name="o" localSheetId="14">#REF!</definedName>
    <definedName name="o" localSheetId="15">#REF!</definedName>
    <definedName name="o" localSheetId="22">#REF!</definedName>
    <definedName name="o">#REF!</definedName>
    <definedName name="_xlnm.Print_Area" localSheetId="32">'Dopr. obslužnost'!$A$1:$G$85</definedName>
    <definedName name="_xlnm.Print_Area" localSheetId="30">'Odd.Sekret.ředitele'!$A$1:$G$22</definedName>
    <definedName name="_xlnm.Print_Area" localSheetId="31">Odd.VZ!$A$1:$G$22</definedName>
    <definedName name="_xlnm.Print_Area" localSheetId="3">'Příjmy ZU a SU '!$A$1:$F$62</definedName>
    <definedName name="_xlnm.Print_Area" localSheetId="29">Ředitel!$A$1:$G$210</definedName>
    <definedName name="_xlnm.Print_Area" localSheetId="7">'ZU a SU'!$A$1:$H$135</definedName>
    <definedName name="p" localSheetId="32">#REF!</definedName>
    <definedName name="p" localSheetId="20">#REF!</definedName>
    <definedName name="p" localSheetId="3">#REF!</definedName>
    <definedName name="p" localSheetId="33">#REF!</definedName>
    <definedName name="p" localSheetId="9">#REF!</definedName>
    <definedName name="p" localSheetId="14">#REF!</definedName>
    <definedName name="p" localSheetId="15">#REF!</definedName>
    <definedName name="p" localSheetId="22">#REF!</definedName>
    <definedName name="p">#REF!</definedName>
    <definedName name="Text11" localSheetId="2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46" l="1"/>
  <c r="H41" i="26"/>
  <c r="H40" i="26" s="1"/>
  <c r="G41" i="26"/>
  <c r="F44" i="9"/>
  <c r="F75" i="7"/>
  <c r="F113" i="47"/>
  <c r="E113" i="47"/>
  <c r="A113" i="47"/>
  <c r="F177" i="48" l="1"/>
  <c r="E177" i="48"/>
  <c r="A177" i="48"/>
  <c r="F151" i="48"/>
  <c r="E151" i="48"/>
  <c r="A151" i="48"/>
  <c r="F120" i="48"/>
  <c r="A120" i="48"/>
  <c r="E120" i="48"/>
  <c r="F25" i="51" l="1"/>
  <c r="E25" i="51"/>
  <c r="A25" i="51"/>
  <c r="F184" i="28" l="1"/>
  <c r="E184" i="28"/>
  <c r="A184" i="28"/>
  <c r="F74" i="24" l="1"/>
  <c r="E14" i="9" l="1"/>
  <c r="G162" i="56"/>
  <c r="G155" i="56"/>
  <c r="A155" i="56"/>
  <c r="G145" i="56"/>
  <c r="G148" i="56" s="1"/>
  <c r="G165" i="56" s="1"/>
  <c r="A145" i="56"/>
  <c r="G137" i="56"/>
  <c r="A137" i="56"/>
  <c r="G127" i="56"/>
  <c r="A127" i="56"/>
  <c r="G122" i="56"/>
  <c r="A122" i="56"/>
  <c r="G120" i="56"/>
  <c r="A120" i="56"/>
  <c r="G112" i="56"/>
  <c r="A112" i="56"/>
  <c r="G92" i="56"/>
  <c r="A92" i="56"/>
  <c r="G27" i="56"/>
  <c r="A27" i="56"/>
  <c r="G21" i="56"/>
  <c r="A21" i="56"/>
  <c r="G12" i="56"/>
  <c r="A12" i="56"/>
  <c r="G6" i="56"/>
  <c r="A6" i="56"/>
  <c r="F55" i="55"/>
  <c r="E55" i="55"/>
  <c r="F51" i="55"/>
  <c r="E51" i="55"/>
  <c r="F49" i="55"/>
  <c r="E49" i="55"/>
  <c r="F45" i="55"/>
  <c r="E45" i="55"/>
  <c r="F43" i="55"/>
  <c r="E43" i="55"/>
  <c r="F28" i="55"/>
  <c r="F53" i="55" s="1"/>
  <c r="F62" i="55" s="1"/>
  <c r="E28" i="55"/>
  <c r="E53" i="55" s="1"/>
  <c r="E62" i="55" s="1"/>
  <c r="F21" i="55"/>
  <c r="F20" i="55" s="1"/>
  <c r="E20" i="55"/>
  <c r="F18" i="55"/>
  <c r="F17" i="55" s="1"/>
  <c r="E17" i="55"/>
  <c r="F14" i="55"/>
  <c r="E14" i="55"/>
  <c r="F11" i="55"/>
  <c r="E11" i="55"/>
  <c r="F7" i="55"/>
  <c r="F6" i="55" s="1"/>
  <c r="F23" i="55" s="1"/>
  <c r="E6" i="55"/>
  <c r="E23" i="55" s="1"/>
  <c r="B47" i="2" l="1"/>
  <c r="K23" i="2"/>
  <c r="F23" i="2"/>
  <c r="C23" i="2"/>
  <c r="B23" i="2"/>
  <c r="H99" i="1"/>
  <c r="G99" i="1"/>
  <c r="F99" i="1"/>
  <c r="H78" i="1"/>
  <c r="G78" i="1"/>
  <c r="F78" i="1"/>
  <c r="H44" i="1"/>
  <c r="G44" i="1"/>
  <c r="F44" i="1"/>
  <c r="H12" i="1"/>
  <c r="G12" i="1"/>
  <c r="F12" i="1"/>
  <c r="H10" i="1"/>
  <c r="G10" i="1"/>
  <c r="F10" i="1"/>
  <c r="F199" i="52"/>
  <c r="E199" i="52"/>
  <c r="E198" i="52" s="1"/>
  <c r="A199" i="52"/>
  <c r="A198" i="52" s="1"/>
  <c r="F198" i="52"/>
  <c r="F185" i="52"/>
  <c r="F184" i="52" s="1"/>
  <c r="E13" i="52" s="1"/>
  <c r="E185" i="52"/>
  <c r="E184" i="52" s="1"/>
  <c r="A185" i="52"/>
  <c r="A184" i="52" s="1"/>
  <c r="F167" i="52"/>
  <c r="E167" i="52"/>
  <c r="A167" i="52"/>
  <c r="F154" i="52"/>
  <c r="E154" i="52"/>
  <c r="A154" i="52"/>
  <c r="F146" i="52"/>
  <c r="E146" i="52"/>
  <c r="A146" i="52"/>
  <c r="F140" i="52"/>
  <c r="E140" i="52"/>
  <c r="A140" i="52"/>
  <c r="F125" i="52"/>
  <c r="E125" i="52"/>
  <c r="A125" i="52"/>
  <c r="F117" i="52"/>
  <c r="E117" i="52"/>
  <c r="A117" i="52"/>
  <c r="E116" i="52"/>
  <c r="E115" i="52" s="1"/>
  <c r="F104" i="52"/>
  <c r="E104" i="52"/>
  <c r="A104" i="52"/>
  <c r="F85" i="52"/>
  <c r="F71" i="52" s="1"/>
  <c r="F70" i="52" s="1"/>
  <c r="A85" i="52"/>
  <c r="E71" i="52"/>
  <c r="A71" i="52"/>
  <c r="E70" i="52"/>
  <c r="A70" i="52"/>
  <c r="F59" i="52"/>
  <c r="E59" i="52"/>
  <c r="A59" i="52"/>
  <c r="A56" i="52"/>
  <c r="F55" i="52"/>
  <c r="E55" i="52"/>
  <c r="A55" i="52"/>
  <c r="E54" i="52"/>
  <c r="E53" i="52" s="1"/>
  <c r="A37" i="52"/>
  <c r="A30" i="52" s="1"/>
  <c r="A21" i="52" s="1"/>
  <c r="F30" i="52"/>
  <c r="F21" i="52" s="1"/>
  <c r="E10" i="52" s="1"/>
  <c r="E30" i="52"/>
  <c r="F22" i="52"/>
  <c r="E22" i="52"/>
  <c r="A22" i="52"/>
  <c r="E14" i="52"/>
  <c r="F54" i="52" l="1"/>
  <c r="A116" i="52"/>
  <c r="A115" i="52" s="1"/>
  <c r="F116" i="52"/>
  <c r="F115" i="52" s="1"/>
  <c r="E12" i="52" s="1"/>
  <c r="A54" i="52"/>
  <c r="A53" i="52" s="1"/>
  <c r="E21" i="52"/>
  <c r="F53" i="52"/>
  <c r="E11" i="52" s="1"/>
  <c r="E9" i="52" s="1"/>
  <c r="F24" i="33" l="1"/>
  <c r="E24" i="33"/>
  <c r="A24" i="33"/>
  <c r="F19" i="33"/>
  <c r="F18" i="33" s="1"/>
  <c r="E19" i="33"/>
  <c r="E18" i="33" s="1"/>
  <c r="A19" i="33"/>
  <c r="A18" i="33" s="1"/>
  <c r="E139" i="28" l="1"/>
  <c r="F149" i="28"/>
  <c r="E149" i="28"/>
  <c r="A149" i="28"/>
  <c r="F147" i="28"/>
  <c r="E147" i="28"/>
  <c r="A147" i="28"/>
  <c r="F139" i="28"/>
  <c r="A139" i="28"/>
  <c r="F135" i="28"/>
  <c r="E135" i="28"/>
  <c r="A135" i="28"/>
  <c r="F118" i="28"/>
  <c r="E118" i="28"/>
  <c r="A118" i="28"/>
  <c r="F115" i="28"/>
  <c r="E115" i="28"/>
  <c r="A115" i="28"/>
  <c r="A114" i="28" l="1"/>
  <c r="F114" i="28"/>
  <c r="E114" i="28"/>
  <c r="E112" i="26"/>
  <c r="F145" i="26"/>
  <c r="E145" i="26"/>
  <c r="H9" i="43" l="1"/>
  <c r="H9" i="42"/>
  <c r="H126" i="1" l="1"/>
  <c r="G126" i="1"/>
  <c r="F126" i="1"/>
  <c r="H15" i="1"/>
  <c r="G15" i="1"/>
  <c r="F195" i="51"/>
  <c r="F194" i="51" s="1"/>
  <c r="E195" i="51"/>
  <c r="E194" i="51" s="1"/>
  <c r="G111" i="1" s="1"/>
  <c r="A195" i="51"/>
  <c r="A194" i="51" s="1"/>
  <c r="F111" i="1" s="1"/>
  <c r="F181" i="51"/>
  <c r="H89" i="1" s="1"/>
  <c r="E181" i="51"/>
  <c r="G89" i="1" s="1"/>
  <c r="A181" i="51"/>
  <c r="F89" i="1" s="1"/>
  <c r="F169" i="51"/>
  <c r="F168" i="51" s="1"/>
  <c r="E169" i="51"/>
  <c r="E168" i="51" s="1"/>
  <c r="G70" i="1" s="1"/>
  <c r="A169" i="51"/>
  <c r="A168" i="51" s="1"/>
  <c r="F70" i="1" s="1"/>
  <c r="F160" i="51"/>
  <c r="E160" i="51"/>
  <c r="A160" i="51"/>
  <c r="F144" i="51"/>
  <c r="H56" i="1" s="1"/>
  <c r="E144" i="51"/>
  <c r="G56" i="1" s="1"/>
  <c r="A144" i="51"/>
  <c r="F56" i="1" s="1"/>
  <c r="A143" i="51"/>
  <c r="E135" i="51"/>
  <c r="A135" i="51"/>
  <c r="F133" i="51"/>
  <c r="E133" i="51"/>
  <c r="A133" i="51"/>
  <c r="F131" i="51"/>
  <c r="E131" i="51"/>
  <c r="A131" i="51"/>
  <c r="F125" i="51"/>
  <c r="E125" i="51"/>
  <c r="A125" i="51"/>
  <c r="F123" i="51"/>
  <c r="E123" i="51"/>
  <c r="A123" i="51"/>
  <c r="F120" i="51"/>
  <c r="E120" i="51"/>
  <c r="A120" i="51"/>
  <c r="F109" i="51"/>
  <c r="E109" i="51"/>
  <c r="A109" i="51"/>
  <c r="F98" i="51"/>
  <c r="E98" i="51"/>
  <c r="A98" i="51"/>
  <c r="F96" i="51"/>
  <c r="E96" i="51"/>
  <c r="A96" i="51"/>
  <c r="G87" i="51"/>
  <c r="H87" i="51" s="1"/>
  <c r="G86" i="51"/>
  <c r="H86" i="51" s="1"/>
  <c r="G85" i="51"/>
  <c r="H85" i="51" s="1"/>
  <c r="G84" i="51"/>
  <c r="H84" i="51" s="1"/>
  <c r="G83" i="51"/>
  <c r="H83" i="51" s="1"/>
  <c r="G82" i="51"/>
  <c r="H82" i="51" s="1"/>
  <c r="G81" i="51"/>
  <c r="H81" i="51" s="1"/>
  <c r="G80" i="51"/>
  <c r="H80" i="51" s="1"/>
  <c r="G79" i="51"/>
  <c r="H79" i="51" s="1"/>
  <c r="G78" i="51"/>
  <c r="H78" i="51" s="1"/>
  <c r="G77" i="51"/>
  <c r="H77" i="51" s="1"/>
  <c r="G76" i="51"/>
  <c r="H76" i="51" s="1"/>
  <c r="G75" i="51"/>
  <c r="H75" i="51" s="1"/>
  <c r="G74" i="51"/>
  <c r="H74" i="51" s="1"/>
  <c r="G73" i="51"/>
  <c r="H73" i="51" s="1"/>
  <c r="G72" i="51"/>
  <c r="H72" i="51" s="1"/>
  <c r="G71" i="51"/>
  <c r="F70" i="51"/>
  <c r="E70" i="51"/>
  <c r="A70" i="51"/>
  <c r="F22" i="1" s="1"/>
  <c r="E10" i="51"/>
  <c r="D14" i="2" s="1"/>
  <c r="D63" i="2"/>
  <c r="C63" i="2"/>
  <c r="B63" i="2"/>
  <c r="F14" i="1"/>
  <c r="H9" i="50"/>
  <c r="A9" i="50"/>
  <c r="E67" i="49"/>
  <c r="E66" i="49"/>
  <c r="E65" i="49"/>
  <c r="E64" i="49"/>
  <c r="E63" i="49"/>
  <c r="E62" i="49"/>
  <c r="E61" i="49"/>
  <c r="E60" i="49"/>
  <c r="E59" i="49"/>
  <c r="E58" i="49"/>
  <c r="E57" i="49"/>
  <c r="E56" i="49"/>
  <c r="E55" i="49"/>
  <c r="E54" i="49"/>
  <c r="E53" i="49"/>
  <c r="E52" i="49"/>
  <c r="E51" i="49"/>
  <c r="E50" i="49"/>
  <c r="E49" i="49"/>
  <c r="E48" i="49"/>
  <c r="E47" i="49"/>
  <c r="E46" i="49"/>
  <c r="E45" i="49"/>
  <c r="E44" i="49"/>
  <c r="E43" i="49"/>
  <c r="E42" i="49"/>
  <c r="E41" i="49"/>
  <c r="E40" i="49"/>
  <c r="E39" i="49"/>
  <c r="E38" i="49"/>
  <c r="E37" i="49"/>
  <c r="E36" i="49"/>
  <c r="E35" i="49"/>
  <c r="E34" i="49"/>
  <c r="E33" i="49"/>
  <c r="E32" i="49"/>
  <c r="E31" i="49"/>
  <c r="E30" i="49"/>
  <c r="E29" i="49"/>
  <c r="E28" i="49"/>
  <c r="E27" i="49"/>
  <c r="E26" i="49"/>
  <c r="E25" i="49"/>
  <c r="E24" i="49"/>
  <c r="E23" i="49"/>
  <c r="E22" i="49"/>
  <c r="E21" i="49"/>
  <c r="E20" i="49"/>
  <c r="E19" i="49"/>
  <c r="E18" i="49"/>
  <c r="E17" i="49"/>
  <c r="E16" i="49"/>
  <c r="E15" i="49"/>
  <c r="E14" i="49"/>
  <c r="E13" i="49"/>
  <c r="E12" i="49"/>
  <c r="E11" i="49"/>
  <c r="E10" i="49"/>
  <c r="J9" i="49"/>
  <c r="I9" i="49"/>
  <c r="H9" i="49"/>
  <c r="G9" i="49"/>
  <c r="F9" i="49"/>
  <c r="A9" i="49"/>
  <c r="F229" i="48"/>
  <c r="E229" i="48"/>
  <c r="A229" i="48"/>
  <c r="F224" i="48"/>
  <c r="E224" i="48"/>
  <c r="E223" i="48" s="1"/>
  <c r="G110" i="1" s="1"/>
  <c r="A224" i="48"/>
  <c r="A223" i="48" s="1"/>
  <c r="F110" i="1" s="1"/>
  <c r="F208" i="48"/>
  <c r="H88" i="1" s="1"/>
  <c r="E208" i="48"/>
  <c r="G88" i="1" s="1"/>
  <c r="A208" i="48"/>
  <c r="F88" i="1" s="1"/>
  <c r="F189" i="48"/>
  <c r="F188" i="48" s="1"/>
  <c r="E189" i="48"/>
  <c r="E188" i="48" s="1"/>
  <c r="G69" i="1" s="1"/>
  <c r="A188" i="48"/>
  <c r="F69" i="1" s="1"/>
  <c r="F143" i="48"/>
  <c r="E143" i="48"/>
  <c r="A143" i="48"/>
  <c r="F109" i="48"/>
  <c r="F108" i="48" s="1"/>
  <c r="E109" i="48"/>
  <c r="E108" i="48" s="1"/>
  <c r="G124" i="1" s="1"/>
  <c r="A109" i="48"/>
  <c r="A108" i="48" s="1"/>
  <c r="F124" i="1" s="1"/>
  <c r="F82" i="48"/>
  <c r="H49" i="1" s="1"/>
  <c r="E82" i="48"/>
  <c r="G49" i="1" s="1"/>
  <c r="A82" i="48"/>
  <c r="F49" i="1" s="1"/>
  <c r="F74" i="48"/>
  <c r="E74" i="48"/>
  <c r="A74" i="48"/>
  <c r="F64" i="48"/>
  <c r="E64" i="48"/>
  <c r="A64" i="48"/>
  <c r="F51" i="48"/>
  <c r="E51" i="48"/>
  <c r="A51" i="48"/>
  <c r="G43" i="48"/>
  <c r="E42" i="48"/>
  <c r="G42" i="48" s="1"/>
  <c r="H41" i="48"/>
  <c r="E11" i="48" s="1"/>
  <c r="E13" i="2" s="1"/>
  <c r="F41" i="48"/>
  <c r="A41" i="48"/>
  <c r="F21" i="1" s="1"/>
  <c r="F25" i="48"/>
  <c r="F24" i="48" s="1"/>
  <c r="E10" i="48" s="1"/>
  <c r="D13" i="2" s="1"/>
  <c r="E25" i="48"/>
  <c r="E24" i="48" s="1"/>
  <c r="G14" i="1" s="1"/>
  <c r="E41" i="48" l="1"/>
  <c r="F50" i="48"/>
  <c r="E12" i="48" s="1"/>
  <c r="F13" i="2" s="1"/>
  <c r="G41" i="48"/>
  <c r="G21" i="1" s="1"/>
  <c r="E13" i="48"/>
  <c r="G13" i="2" s="1"/>
  <c r="E50" i="48"/>
  <c r="G34" i="1" s="1"/>
  <c r="H14" i="1"/>
  <c r="E17" i="48"/>
  <c r="L13" i="2" s="1"/>
  <c r="A50" i="48"/>
  <c r="F34" i="1" s="1"/>
  <c r="F223" i="48"/>
  <c r="E16" i="48"/>
  <c r="K13" i="2" s="1"/>
  <c r="H69" i="1"/>
  <c r="H124" i="1"/>
  <c r="E14" i="48"/>
  <c r="H21" i="1"/>
  <c r="E142" i="48"/>
  <c r="E119" i="48" s="1"/>
  <c r="G55" i="1" s="1"/>
  <c r="F142" i="48"/>
  <c r="F119" i="48" s="1"/>
  <c r="A142" i="48"/>
  <c r="A119" i="48" s="1"/>
  <c r="F55" i="1" s="1"/>
  <c r="H34" i="1"/>
  <c r="E9" i="49"/>
  <c r="E13" i="51"/>
  <c r="H14" i="2" s="1"/>
  <c r="A95" i="51"/>
  <c r="F35" i="1" s="1"/>
  <c r="E95" i="51"/>
  <c r="G35" i="1" s="1"/>
  <c r="F95" i="51"/>
  <c r="E12" i="51" s="1"/>
  <c r="F14" i="2" s="1"/>
  <c r="E17" i="51"/>
  <c r="C38" i="2" s="1"/>
  <c r="H111" i="1"/>
  <c r="E15" i="51"/>
  <c r="K14" i="2" s="1"/>
  <c r="H70" i="1"/>
  <c r="G70" i="51"/>
  <c r="G22" i="1" s="1"/>
  <c r="E16" i="51"/>
  <c r="L14" i="2" s="1"/>
  <c r="H71" i="51"/>
  <c r="H70" i="51" s="1"/>
  <c r="F143" i="51"/>
  <c r="H35" i="1"/>
  <c r="E143" i="51"/>
  <c r="E14" i="51"/>
  <c r="E64" i="2" s="1"/>
  <c r="E18" i="48" l="1"/>
  <c r="C37" i="2" s="1"/>
  <c r="H110" i="1"/>
  <c r="E15" i="48"/>
  <c r="H13" i="2" s="1"/>
  <c r="H55" i="1"/>
  <c r="E11" i="51"/>
  <c r="H22" i="1"/>
  <c r="M12" i="2"/>
  <c r="C35" i="2"/>
  <c r="F98" i="1"/>
  <c r="G98" i="1"/>
  <c r="H98" i="1"/>
  <c r="F164" i="47"/>
  <c r="F163" i="47" s="1"/>
  <c r="E14" i="47" s="1"/>
  <c r="E164" i="47"/>
  <c r="E163" i="47" s="1"/>
  <c r="G109" i="1" s="1"/>
  <c r="A164" i="47"/>
  <c r="A163" i="47" s="1"/>
  <c r="F109" i="1" s="1"/>
  <c r="H86" i="1"/>
  <c r="G86" i="1"/>
  <c r="F86" i="1"/>
  <c r="F105" i="47"/>
  <c r="F104" i="47" s="1"/>
  <c r="E12" i="47" s="1"/>
  <c r="K11" i="2" s="1"/>
  <c r="E105" i="47"/>
  <c r="E104" i="47" s="1"/>
  <c r="G68" i="1" s="1"/>
  <c r="A105" i="47"/>
  <c r="A104" i="47" s="1"/>
  <c r="F68" i="1" s="1"/>
  <c r="F56" i="47"/>
  <c r="F55" i="47" s="1"/>
  <c r="E11" i="47" s="1"/>
  <c r="H11" i="2" s="1"/>
  <c r="E56" i="47"/>
  <c r="E55" i="47" s="1"/>
  <c r="G54" i="1" s="1"/>
  <c r="A56" i="47"/>
  <c r="A55" i="47" s="1"/>
  <c r="F54" i="1" s="1"/>
  <c r="F48" i="47"/>
  <c r="E48" i="47"/>
  <c r="A48" i="47"/>
  <c r="F44" i="47"/>
  <c r="E44" i="47"/>
  <c r="A44" i="47"/>
  <c r="F42" i="47"/>
  <c r="E42" i="47"/>
  <c r="A42" i="47"/>
  <c r="F39" i="47"/>
  <c r="E39" i="47"/>
  <c r="A39" i="47"/>
  <c r="F31" i="47"/>
  <c r="E31" i="47"/>
  <c r="A31" i="47"/>
  <c r="F22" i="47"/>
  <c r="E22" i="47"/>
  <c r="A22" i="47"/>
  <c r="E13" i="47" l="1"/>
  <c r="L11" i="2" s="1"/>
  <c r="H68" i="1"/>
  <c r="H54" i="1"/>
  <c r="H109" i="1"/>
  <c r="A21" i="47"/>
  <c r="F32" i="1" s="1"/>
  <c r="E9" i="48"/>
  <c r="E9" i="51"/>
  <c r="E14" i="2"/>
  <c r="F21" i="47"/>
  <c r="E21" i="47"/>
  <c r="G32" i="1" s="1"/>
  <c r="E10" i="47" l="1"/>
  <c r="H32" i="1"/>
  <c r="F60" i="7"/>
  <c r="F30" i="7"/>
  <c r="F25" i="7"/>
  <c r="F24" i="7" s="1"/>
  <c r="F115" i="7"/>
  <c r="E9" i="47" l="1"/>
  <c r="F11" i="2"/>
  <c r="H125" i="1"/>
  <c r="G125" i="1"/>
  <c r="F125" i="1"/>
  <c r="H123" i="1"/>
  <c r="G123" i="1"/>
  <c r="F123" i="1"/>
  <c r="A112" i="26"/>
  <c r="H101" i="1"/>
  <c r="H83" i="1"/>
  <c r="G83" i="1"/>
  <c r="H82" i="1"/>
  <c r="G82" i="1"/>
  <c r="F82" i="1"/>
  <c r="H80" i="1"/>
  <c r="G80" i="1"/>
  <c r="F80" i="1"/>
  <c r="H72" i="1"/>
  <c r="H67" i="1"/>
  <c r="H29" i="1"/>
  <c r="G29" i="1"/>
  <c r="F29" i="1"/>
  <c r="H26" i="1"/>
  <c r="E49" i="24"/>
  <c r="E62" i="44"/>
  <c r="G65" i="1" s="1"/>
  <c r="F62" i="44"/>
  <c r="E12" i="44" s="1"/>
  <c r="H65" i="1" l="1"/>
  <c r="A71" i="44"/>
  <c r="F128" i="1" s="1"/>
  <c r="F127" i="1" s="1"/>
  <c r="F129" i="1" s="1"/>
  <c r="D77" i="2"/>
  <c r="E77" i="2"/>
  <c r="G75" i="2"/>
  <c r="G74" i="2"/>
  <c r="G73" i="2"/>
  <c r="G72" i="2"/>
  <c r="G71" i="2"/>
  <c r="G70" i="2"/>
  <c r="G69" i="2"/>
  <c r="G68" i="2"/>
  <c r="G67" i="2"/>
  <c r="G66" i="2"/>
  <c r="G65" i="2"/>
  <c r="G62" i="2"/>
  <c r="G61" i="2"/>
  <c r="G60" i="2"/>
  <c r="G64" i="2" l="1"/>
  <c r="G63" i="2"/>
  <c r="C77" i="2"/>
  <c r="B77" i="2"/>
  <c r="F56" i="35"/>
  <c r="H94" i="1" s="1"/>
  <c r="E56" i="35"/>
  <c r="G94" i="1" s="1"/>
  <c r="A56" i="35"/>
  <c r="F94" i="1" s="1"/>
  <c r="F22" i="44"/>
  <c r="E22" i="44"/>
  <c r="E26" i="44"/>
  <c r="A22" i="44"/>
  <c r="F19" i="34"/>
  <c r="E19" i="34"/>
  <c r="E18" i="34" s="1"/>
  <c r="G42" i="1" s="1"/>
  <c r="A33" i="34"/>
  <c r="F74" i="30"/>
  <c r="E74" i="30"/>
  <c r="E32" i="30"/>
  <c r="G32" i="30" s="1"/>
  <c r="G31" i="30" s="1"/>
  <c r="G26" i="1" s="1"/>
  <c r="E31" i="30" l="1"/>
  <c r="A188" i="28"/>
  <c r="F188" i="28"/>
  <c r="E188" i="28"/>
  <c r="F159" i="28"/>
  <c r="E159" i="28"/>
  <c r="A159" i="28"/>
  <c r="F104" i="28" l="1"/>
  <c r="E104" i="28"/>
  <c r="F61" i="28"/>
  <c r="F47" i="28"/>
  <c r="E90" i="28"/>
  <c r="E52" i="28"/>
  <c r="A90" i="28"/>
  <c r="A86" i="28"/>
  <c r="F86" i="28"/>
  <c r="E86" i="28"/>
  <c r="F73" i="28"/>
  <c r="F58" i="28" l="1"/>
  <c r="F85" i="28"/>
  <c r="G26" i="28"/>
  <c r="H26" i="28" l="1"/>
  <c r="H25" i="1" s="1"/>
  <c r="G25" i="1"/>
  <c r="F162" i="26"/>
  <c r="H91" i="1" s="1"/>
  <c r="E162" i="26"/>
  <c r="G91" i="1" s="1"/>
  <c r="F112" i="26"/>
  <c r="F147" i="26"/>
  <c r="F57" i="26"/>
  <c r="F53" i="26"/>
  <c r="F50" i="26"/>
  <c r="E50" i="26"/>
  <c r="E53" i="26"/>
  <c r="E57" i="26"/>
  <c r="F73" i="26"/>
  <c r="E73" i="26"/>
  <c r="F49" i="26" l="1"/>
  <c r="H37" i="1" s="1"/>
  <c r="E49" i="26"/>
  <c r="G37" i="1" s="1"/>
  <c r="H24" i="1"/>
  <c r="G40" i="26"/>
  <c r="G24" i="1" s="1"/>
  <c r="E40" i="26"/>
  <c r="F25" i="26" l="1"/>
  <c r="A25" i="26"/>
  <c r="E25" i="26"/>
  <c r="F114" i="24"/>
  <c r="H90" i="1" s="1"/>
  <c r="E114" i="24"/>
  <c r="G90" i="1" s="1"/>
  <c r="E74" i="24"/>
  <c r="E52" i="24"/>
  <c r="F24" i="24"/>
  <c r="E24" i="24"/>
  <c r="E37" i="24"/>
  <c r="E48" i="24" l="1"/>
  <c r="E115" i="7" l="1"/>
  <c r="E114" i="7" s="1"/>
  <c r="G53" i="1" s="1"/>
  <c r="E62" i="7"/>
  <c r="E86" i="7"/>
  <c r="E30" i="7"/>
  <c r="E27" i="7"/>
  <c r="E25" i="7" s="1"/>
  <c r="E38" i="44" l="1"/>
  <c r="F26" i="44"/>
  <c r="A26" i="44"/>
  <c r="A91" i="30"/>
  <c r="A41" i="28" l="1"/>
  <c r="A39" i="28"/>
  <c r="A52" i="28"/>
  <c r="A61" i="28"/>
  <c r="A73" i="28"/>
  <c r="A37" i="28"/>
  <c r="A35" i="28"/>
  <c r="J9" i="46"/>
  <c r="A9" i="46"/>
  <c r="A162" i="26"/>
  <c r="F91" i="1" s="1"/>
  <c r="A84" i="26"/>
  <c r="A53" i="26"/>
  <c r="A49" i="26" s="1"/>
  <c r="F37" i="1" s="1"/>
  <c r="A114" i="24"/>
  <c r="F90" i="1" s="1"/>
  <c r="A74" i="24"/>
  <c r="A64" i="24"/>
  <c r="F48" i="24"/>
  <c r="E159" i="7" l="1"/>
  <c r="G85" i="1" s="1"/>
  <c r="F159" i="7"/>
  <c r="H85" i="1" s="1"/>
  <c r="A49" i="7" l="1"/>
  <c r="A60" i="7"/>
  <c r="A25" i="7"/>
  <c r="A30" i="7"/>
  <c r="F33" i="34"/>
  <c r="E33" i="34"/>
  <c r="G12" i="40" l="1"/>
  <c r="H64" i="1"/>
  <c r="A12" i="40"/>
  <c r="A79" i="44"/>
  <c r="F95" i="1" s="1"/>
  <c r="F79" i="44"/>
  <c r="H95" i="1" s="1"/>
  <c r="E79" i="44"/>
  <c r="A62" i="44"/>
  <c r="A21" i="44"/>
  <c r="F46" i="1" s="1"/>
  <c r="E12" i="35"/>
  <c r="L22" i="2" s="1"/>
  <c r="E37" i="35"/>
  <c r="E36" i="35" s="1"/>
  <c r="G77" i="1" s="1"/>
  <c r="F37" i="35"/>
  <c r="A61" i="44" l="1"/>
  <c r="F65" i="1"/>
  <c r="F64" i="1" s="1"/>
  <c r="E71" i="44"/>
  <c r="G95" i="1"/>
  <c r="E14" i="44"/>
  <c r="L26" i="2" s="1"/>
  <c r="F71" i="44"/>
  <c r="H128" i="1" s="1"/>
  <c r="H127" i="1" s="1"/>
  <c r="H129" i="1" s="1"/>
  <c r="I26" i="2"/>
  <c r="G64" i="1"/>
  <c r="A37" i="35"/>
  <c r="F18" i="34"/>
  <c r="H42" i="1" s="1"/>
  <c r="E10" i="34"/>
  <c r="F91" i="30"/>
  <c r="F90" i="30" s="1"/>
  <c r="H115" i="1" s="1"/>
  <c r="E91" i="30"/>
  <c r="A74" i="30"/>
  <c r="A57" i="30"/>
  <c r="F60" i="1" s="1"/>
  <c r="E57" i="30"/>
  <c r="G60" i="1" s="1"/>
  <c r="F57" i="30"/>
  <c r="H60" i="1" s="1"/>
  <c r="E42" i="30"/>
  <c r="E61" i="44" l="1"/>
  <c r="G128" i="1"/>
  <c r="G127" i="1" s="1"/>
  <c r="G129" i="1" s="1"/>
  <c r="F61" i="44"/>
  <c r="E13" i="44"/>
  <c r="F76" i="2" s="1"/>
  <c r="I27" i="2"/>
  <c r="A23" i="30"/>
  <c r="F23" i="30"/>
  <c r="E23" i="30"/>
  <c r="E172" i="28"/>
  <c r="A172" i="28"/>
  <c r="E35" i="28"/>
  <c r="F37" i="28"/>
  <c r="E37" i="28"/>
  <c r="E85" i="28"/>
  <c r="F77" i="2" l="1"/>
  <c r="G77" i="2" s="1"/>
  <c r="G76" i="2"/>
  <c r="E175" i="26"/>
  <c r="A175" i="26"/>
  <c r="F107" i="26"/>
  <c r="E107" i="26"/>
  <c r="A107" i="26"/>
  <c r="F84" i="26"/>
  <c r="E84" i="26"/>
  <c r="F40" i="26"/>
  <c r="I9" i="46" l="1"/>
  <c r="F9" i="46"/>
  <c r="F155" i="24" l="1"/>
  <c r="F154" i="24" s="1"/>
  <c r="H112" i="1" s="1"/>
  <c r="E155" i="24"/>
  <c r="E154" i="24" s="1"/>
  <c r="G112" i="1" s="1"/>
  <c r="A155" i="24"/>
  <c r="A154" i="24" s="1"/>
  <c r="F112" i="1" s="1"/>
  <c r="F64" i="24"/>
  <c r="E64" i="24"/>
  <c r="A24" i="24"/>
  <c r="F21" i="2" l="1"/>
  <c r="A115" i="7" l="1"/>
  <c r="E15" i="7"/>
  <c r="A159" i="7"/>
  <c r="F85" i="1" s="1"/>
  <c r="A51" i="9"/>
  <c r="F87" i="1" s="1"/>
  <c r="L10" i="2" l="1"/>
  <c r="F185" i="28" l="1"/>
  <c r="E185" i="28"/>
  <c r="F172" i="28"/>
  <c r="F90" i="28"/>
  <c r="F83" i="28"/>
  <c r="E83" i="28"/>
  <c r="E73" i="28"/>
  <c r="F52" i="28"/>
  <c r="F41" i="28"/>
  <c r="E41" i="28"/>
  <c r="F39" i="28"/>
  <c r="E39" i="28"/>
  <c r="F35" i="28"/>
  <c r="F175" i="26"/>
  <c r="F174" i="26" s="1"/>
  <c r="H113" i="1" s="1"/>
  <c r="E34" i="28" l="1"/>
  <c r="G38" i="1" s="1"/>
  <c r="F34" i="28"/>
  <c r="H38" i="1" s="1"/>
  <c r="H9" i="46"/>
  <c r="G9" i="46"/>
  <c r="A40" i="26" l="1"/>
  <c r="F24" i="1" s="1"/>
  <c r="F84" i="1"/>
  <c r="F171" i="28" l="1"/>
  <c r="H114" i="1" s="1"/>
  <c r="F201" i="28"/>
  <c r="H105" i="1" s="1"/>
  <c r="F193" i="28"/>
  <c r="F158" i="28"/>
  <c r="H73" i="1" s="1"/>
  <c r="F103" i="28"/>
  <c r="H51" i="1" s="1"/>
  <c r="H59" i="1" l="1"/>
  <c r="H103" i="1"/>
  <c r="E14" i="28" l="1"/>
  <c r="H17" i="2" s="1"/>
  <c r="F73" i="24" l="1"/>
  <c r="H71" i="1" s="1"/>
  <c r="H37" i="24"/>
  <c r="H23" i="1" s="1"/>
  <c r="G37" i="24"/>
  <c r="G23" i="1" s="1"/>
  <c r="F109" i="26" l="1"/>
  <c r="F106" i="26" s="1"/>
  <c r="F83" i="26"/>
  <c r="H50" i="1" s="1"/>
  <c r="F24" i="26"/>
  <c r="H17" i="1" s="1"/>
  <c r="H58" i="1" l="1"/>
  <c r="F73" i="30"/>
  <c r="H74" i="1" s="1"/>
  <c r="E13" i="30"/>
  <c r="H18" i="2" s="1"/>
  <c r="F49" i="30"/>
  <c r="F42" i="30"/>
  <c r="F40" i="30" l="1"/>
  <c r="H39" i="1" s="1"/>
  <c r="F19" i="35" l="1"/>
  <c r="H43" i="1" s="1"/>
  <c r="F36" i="35"/>
  <c r="H77" i="1" s="1"/>
  <c r="E21" i="44" l="1"/>
  <c r="G46" i="1" s="1"/>
  <c r="F21" i="44"/>
  <c r="H46" i="1" s="1"/>
  <c r="F21" i="9"/>
  <c r="F20" i="9" s="1"/>
  <c r="E21" i="9"/>
  <c r="E20" i="9" s="1"/>
  <c r="G28" i="1" s="1"/>
  <c r="A21" i="9"/>
  <c r="A20" i="9" s="1"/>
  <c r="F28" i="1" s="1"/>
  <c r="E60" i="7"/>
  <c r="F167" i="7"/>
  <c r="E16" i="7"/>
  <c r="E14" i="7"/>
  <c r="E167" i="7"/>
  <c r="E10" i="9" l="1"/>
  <c r="H28" i="1"/>
  <c r="H50" i="2"/>
  <c r="H49" i="2"/>
  <c r="H48" i="2"/>
  <c r="H47" i="2"/>
  <c r="H46" i="2"/>
  <c r="H45" i="2"/>
  <c r="H44" i="2"/>
  <c r="H43" i="2"/>
  <c r="H36" i="2"/>
  <c r="F209" i="28"/>
  <c r="H117" i="1" s="1"/>
  <c r="H116" i="1" s="1"/>
  <c r="E209" i="28"/>
  <c r="G117" i="1" s="1"/>
  <c r="G116" i="1" s="1"/>
  <c r="A209" i="28"/>
  <c r="F117" i="1" s="1"/>
  <c r="F116" i="1" s="1"/>
  <c r="H18" i="1"/>
  <c r="A31" i="30" l="1"/>
  <c r="F26" i="1" s="1"/>
  <c r="E19" i="35" l="1"/>
  <c r="G43" i="1" s="1"/>
  <c r="A19" i="35"/>
  <c r="F43" i="1" s="1"/>
  <c r="E51" i="9" l="1"/>
  <c r="G87" i="1" s="1"/>
  <c r="G9" i="40" l="1"/>
  <c r="F59" i="9" l="1"/>
  <c r="F58" i="9" s="1"/>
  <c r="H97" i="1" s="1"/>
  <c r="E59" i="9"/>
  <c r="E58" i="9" s="1"/>
  <c r="G97" i="1" s="1"/>
  <c r="A59" i="9"/>
  <c r="A58" i="9" s="1"/>
  <c r="F97" i="1" s="1"/>
  <c r="F41" i="9"/>
  <c r="E13" i="26" l="1"/>
  <c r="G16" i="2" s="1"/>
  <c r="E109" i="26"/>
  <c r="A109" i="26"/>
  <c r="A106" i="26" s="1"/>
  <c r="F58" i="1" s="1"/>
  <c r="E83" i="26"/>
  <c r="G50" i="1" s="1"/>
  <c r="A83" i="26"/>
  <c r="F50" i="1" s="1"/>
  <c r="A9" i="42" l="1"/>
  <c r="F22" i="30" l="1"/>
  <c r="H19" i="1" s="1"/>
  <c r="A42" i="30"/>
  <c r="A49" i="30"/>
  <c r="E18" i="28"/>
  <c r="F41" i="2" s="1"/>
  <c r="E193" i="28"/>
  <c r="G103" i="1" s="1"/>
  <c r="E103" i="28"/>
  <c r="G51" i="1" s="1"/>
  <c r="A104" i="28"/>
  <c r="A103" i="28" s="1"/>
  <c r="F51" i="1" s="1"/>
  <c r="E13" i="28"/>
  <c r="A83" i="28"/>
  <c r="G17" i="2" l="1"/>
  <c r="A40" i="30"/>
  <c r="F39" i="1" s="1"/>
  <c r="F23" i="24" l="1"/>
  <c r="H16" i="1" s="1"/>
  <c r="F47" i="24"/>
  <c r="H36" i="1" s="1"/>
  <c r="E47" i="24"/>
  <c r="G36" i="1" s="1"/>
  <c r="A48" i="24"/>
  <c r="A47" i="24" s="1"/>
  <c r="F36" i="1" s="1"/>
  <c r="F63" i="24"/>
  <c r="H57" i="1" s="1"/>
  <c r="F38" i="44" l="1"/>
  <c r="F37" i="44" s="1"/>
  <c r="H61" i="1" s="1"/>
  <c r="E37" i="44"/>
  <c r="G61" i="1" s="1"/>
  <c r="A38" i="44"/>
  <c r="A37" i="44" s="1"/>
  <c r="F61" i="1" s="1"/>
  <c r="F32" i="34"/>
  <c r="H76" i="1" s="1"/>
  <c r="A19" i="34"/>
  <c r="A18" i="34" s="1"/>
  <c r="F42" i="1" s="1"/>
  <c r="F33" i="33"/>
  <c r="F32" i="33" s="1"/>
  <c r="H75" i="1" s="1"/>
  <c r="G41" i="1" l="1"/>
  <c r="H41" i="1"/>
  <c r="E11" i="44"/>
  <c r="H26" i="2" s="1"/>
  <c r="E10" i="44"/>
  <c r="F26" i="2" s="1"/>
  <c r="N26" i="2" s="1"/>
  <c r="F19" i="37"/>
  <c r="H27" i="1" s="1"/>
  <c r="F18" i="38"/>
  <c r="H45" i="1" s="1"/>
  <c r="E9" i="44" l="1"/>
  <c r="E10" i="38"/>
  <c r="I50" i="2" l="1"/>
  <c r="H76" i="2" s="1"/>
  <c r="I76" i="2" s="1"/>
  <c r="F166" i="7"/>
  <c r="H108" i="1" s="1"/>
  <c r="A167" i="7"/>
  <c r="F106" i="7"/>
  <c r="E106" i="7"/>
  <c r="F49" i="7"/>
  <c r="E49" i="7"/>
  <c r="E17" i="7" l="1"/>
  <c r="C34" i="2" s="1"/>
  <c r="H34" i="2" s="1"/>
  <c r="H9" i="1" l="1"/>
  <c r="E105" i="7" l="1"/>
  <c r="G48" i="1" s="1"/>
  <c r="A106" i="7"/>
  <c r="A105" i="7" s="1"/>
  <c r="F48" i="1" s="1"/>
  <c r="F47" i="1" s="1"/>
  <c r="F105" i="7"/>
  <c r="H48" i="1" s="1"/>
  <c r="E12" i="7" l="1"/>
  <c r="H47" i="1"/>
  <c r="A41" i="9"/>
  <c r="F83" i="1" s="1"/>
  <c r="G47" i="1" l="1"/>
  <c r="G10" i="2"/>
  <c r="G27" i="2" s="1"/>
  <c r="A9" i="43" l="1"/>
  <c r="H9" i="41" l="1"/>
  <c r="A9" i="41"/>
  <c r="A11" i="40" l="1"/>
  <c r="H8" i="1" l="1"/>
  <c r="H11" i="1"/>
  <c r="H13" i="1"/>
  <c r="H66" i="1"/>
  <c r="H79" i="1"/>
  <c r="H100" i="1"/>
  <c r="H102" i="1"/>
  <c r="H104" i="1"/>
  <c r="G18" i="1"/>
  <c r="E11" i="35" l="1"/>
  <c r="K22" i="2" s="1"/>
  <c r="E10" i="35"/>
  <c r="F22" i="2" s="1"/>
  <c r="E11" i="34" l="1"/>
  <c r="E11" i="33"/>
  <c r="E10" i="33"/>
  <c r="K20" i="2" l="1"/>
  <c r="K21" i="2"/>
  <c r="F41" i="1"/>
  <c r="E15" i="30" l="1"/>
  <c r="E14" i="30"/>
  <c r="K18" i="2" s="1"/>
  <c r="E12" i="30"/>
  <c r="F18" i="2" s="1"/>
  <c r="E10" i="30"/>
  <c r="E73" i="30"/>
  <c r="G74" i="1" s="1"/>
  <c r="D18" i="2" l="1"/>
  <c r="C42" i="2"/>
  <c r="H42" i="2" s="1"/>
  <c r="D17" i="2"/>
  <c r="E158" i="28" l="1"/>
  <c r="G73" i="1" s="1"/>
  <c r="E19" i="28"/>
  <c r="G41" i="2" s="1"/>
  <c r="G51" i="2" s="1"/>
  <c r="E16" i="28"/>
  <c r="E15" i="28"/>
  <c r="K17" i="2" s="1"/>
  <c r="E12" i="28"/>
  <c r="E11" i="28"/>
  <c r="A193" i="28"/>
  <c r="A185" i="28"/>
  <c r="G59" i="1"/>
  <c r="F59" i="1"/>
  <c r="A26" i="28"/>
  <c r="F25" i="1" s="1"/>
  <c r="E24" i="7"/>
  <c r="G9" i="1" s="1"/>
  <c r="F103" i="1" l="1"/>
  <c r="E17" i="2"/>
  <c r="E9" i="28"/>
  <c r="F17" i="2"/>
  <c r="E51" i="2"/>
  <c r="F51" i="2"/>
  <c r="C41" i="2"/>
  <c r="H41" i="2" s="1"/>
  <c r="E17" i="26"/>
  <c r="C40" i="2" s="1"/>
  <c r="E16" i="26"/>
  <c r="L16" i="2" s="1"/>
  <c r="E15" i="26"/>
  <c r="E14" i="26"/>
  <c r="H16" i="2" l="1"/>
  <c r="K16" i="2"/>
  <c r="H40" i="2"/>
  <c r="E12" i="26"/>
  <c r="E11" i="26"/>
  <c r="E16" i="2" s="1"/>
  <c r="E10" i="26"/>
  <c r="F16" i="2" l="1"/>
  <c r="D16" i="2"/>
  <c r="E147" i="26"/>
  <c r="E106" i="26" l="1"/>
  <c r="G58" i="1" s="1"/>
  <c r="N16" i="2"/>
  <c r="I40" i="2" s="1"/>
  <c r="H66" i="2" s="1"/>
  <c r="I66" i="2" s="1"/>
  <c r="E16" i="24"/>
  <c r="C39" i="2" s="1"/>
  <c r="E15" i="24"/>
  <c r="L15" i="2" s="1"/>
  <c r="E14" i="24"/>
  <c r="K15" i="2" s="1"/>
  <c r="E13" i="24"/>
  <c r="E12" i="24"/>
  <c r="F15" i="2" s="1"/>
  <c r="E11" i="24"/>
  <c r="E15" i="2" s="1"/>
  <c r="E10" i="24"/>
  <c r="D15" i="2" s="1"/>
  <c r="H15" i="2" l="1"/>
  <c r="E9" i="24"/>
  <c r="H39" i="2"/>
  <c r="A37" i="24" l="1"/>
  <c r="F23" i="1" s="1"/>
  <c r="A23" i="24"/>
  <c r="F16" i="1" s="1"/>
  <c r="H38" i="2" l="1"/>
  <c r="E18" i="38" l="1"/>
  <c r="G45" i="1" s="1"/>
  <c r="A18" i="38"/>
  <c r="F45" i="1" s="1"/>
  <c r="E19" i="37"/>
  <c r="G27" i="1" s="1"/>
  <c r="A19" i="37"/>
  <c r="F27" i="1" s="1"/>
  <c r="F20" i="1" s="1"/>
  <c r="E10" i="37"/>
  <c r="A36" i="35"/>
  <c r="F77" i="1" s="1"/>
  <c r="E9" i="35"/>
  <c r="E32" i="34"/>
  <c r="G76" i="1" s="1"/>
  <c r="A32" i="34"/>
  <c r="F76" i="1" s="1"/>
  <c r="E33" i="33"/>
  <c r="E32" i="33" s="1"/>
  <c r="G75" i="1" s="1"/>
  <c r="A33" i="33"/>
  <c r="A32" i="33" s="1"/>
  <c r="F75" i="1" s="1"/>
  <c r="E9" i="33"/>
  <c r="F17" i="32"/>
  <c r="H40" i="1" s="1"/>
  <c r="E17" i="32"/>
  <c r="G40" i="1" s="1"/>
  <c r="A17" i="32"/>
  <c r="F40" i="1" s="1"/>
  <c r="E90" i="30"/>
  <c r="G115" i="1" s="1"/>
  <c r="A90" i="30"/>
  <c r="F115" i="1" s="1"/>
  <c r="A73" i="30"/>
  <c r="F74" i="1" s="1"/>
  <c r="E49" i="30"/>
  <c r="E40" i="30" s="1"/>
  <c r="G39" i="1" s="1"/>
  <c r="F31" i="30"/>
  <c r="E22" i="30"/>
  <c r="G19" i="1" s="1"/>
  <c r="A22" i="30"/>
  <c r="F19" i="1" s="1"/>
  <c r="E201" i="28"/>
  <c r="G105" i="1" s="1"/>
  <c r="A201" i="28"/>
  <c r="F105" i="1" s="1"/>
  <c r="E171" i="28"/>
  <c r="G114" i="1" s="1"/>
  <c r="A171" i="28"/>
  <c r="F114" i="1" s="1"/>
  <c r="A158" i="28"/>
  <c r="F73" i="1" s="1"/>
  <c r="A80" i="28"/>
  <c r="A47" i="28"/>
  <c r="E174" i="26"/>
  <c r="G113" i="1" s="1"/>
  <c r="A174" i="26"/>
  <c r="F113" i="1" s="1"/>
  <c r="F155" i="26"/>
  <c r="E155" i="26"/>
  <c r="E154" i="26" s="1"/>
  <c r="G72" i="1" s="1"/>
  <c r="A154" i="26"/>
  <c r="F72" i="1" s="1"/>
  <c r="E24" i="26"/>
  <c r="G17" i="1" s="1"/>
  <c r="A24" i="26"/>
  <c r="F17" i="1" s="1"/>
  <c r="E9" i="26"/>
  <c r="E73" i="24"/>
  <c r="G71" i="1" s="1"/>
  <c r="A73" i="24"/>
  <c r="F71" i="1" s="1"/>
  <c r="E63" i="24"/>
  <c r="G57" i="1" s="1"/>
  <c r="A63" i="24"/>
  <c r="F57" i="1" s="1"/>
  <c r="F37" i="24"/>
  <c r="E23" i="24"/>
  <c r="G16" i="1" s="1"/>
  <c r="A34" i="28" l="1"/>
  <c r="F38" i="1" s="1"/>
  <c r="H20" i="1"/>
  <c r="E10" i="32"/>
  <c r="C27" i="2"/>
  <c r="E9" i="34"/>
  <c r="E9" i="37"/>
  <c r="E9" i="38"/>
  <c r="F25" i="2"/>
  <c r="D27" i="2"/>
  <c r="K27" i="2"/>
  <c r="E12" i="9"/>
  <c r="J12" i="2" s="1"/>
  <c r="E41" i="9"/>
  <c r="E11" i="30" l="1"/>
  <c r="J27" i="2"/>
  <c r="F19" i="2"/>
  <c r="E9" i="32"/>
  <c r="B51" i="2"/>
  <c r="A29" i="9"/>
  <c r="A28" i="9" s="1"/>
  <c r="F33" i="1" s="1"/>
  <c r="D51" i="2"/>
  <c r="F51" i="9"/>
  <c r="H87" i="1" s="1"/>
  <c r="F29" i="9"/>
  <c r="F28" i="9" s="1"/>
  <c r="H33" i="1" s="1"/>
  <c r="E29" i="9"/>
  <c r="E28" i="9" s="1"/>
  <c r="G33" i="1" s="1"/>
  <c r="H35" i="2"/>
  <c r="E18" i="2" l="1"/>
  <c r="E27" i="2" s="1"/>
  <c r="E9" i="30"/>
  <c r="H106" i="1"/>
  <c r="E11" i="9"/>
  <c r="H96" i="1"/>
  <c r="E13" i="9"/>
  <c r="L12" i="2" s="1"/>
  <c r="H84" i="1"/>
  <c r="F12" i="2" l="1"/>
  <c r="H37" i="2"/>
  <c r="G84" i="1"/>
  <c r="L27" i="2"/>
  <c r="C51" i="2"/>
  <c r="H51" i="2" s="1"/>
  <c r="F114" i="7"/>
  <c r="E13" i="7" l="1"/>
  <c r="H53" i="1"/>
  <c r="H52" i="1" s="1"/>
  <c r="E9" i="9"/>
  <c r="M27" i="2"/>
  <c r="F48" i="7"/>
  <c r="H31" i="1" s="1"/>
  <c r="E10" i="7"/>
  <c r="B10" i="2" s="1"/>
  <c r="E177" i="7"/>
  <c r="G101" i="1" s="1"/>
  <c r="A177" i="7"/>
  <c r="F101" i="1" s="1"/>
  <c r="E166" i="7"/>
  <c r="G108" i="1" s="1"/>
  <c r="G106" i="1" s="1"/>
  <c r="A166" i="7"/>
  <c r="F108" i="1" s="1"/>
  <c r="E152" i="7"/>
  <c r="G67" i="1" s="1"/>
  <c r="A152" i="7"/>
  <c r="F67" i="1" s="1"/>
  <c r="F66" i="1" s="1"/>
  <c r="A114" i="7"/>
  <c r="F53" i="1" s="1"/>
  <c r="G52" i="1" l="1"/>
  <c r="H10" i="2"/>
  <c r="H27" i="2" s="1"/>
  <c r="B27" i="2"/>
  <c r="A48" i="7"/>
  <c r="F31" i="1" s="1"/>
  <c r="F30" i="1" s="1"/>
  <c r="E11" i="7"/>
  <c r="H30" i="1"/>
  <c r="H118" i="1" s="1"/>
  <c r="H134" i="1" s="1"/>
  <c r="E48" i="7"/>
  <c r="G31" i="1" s="1"/>
  <c r="A24" i="7"/>
  <c r="F9" i="1" s="1"/>
  <c r="F10" i="2" l="1"/>
  <c r="F27" i="2" s="1"/>
  <c r="E9" i="7"/>
  <c r="G30" i="1"/>
  <c r="N25" i="2"/>
  <c r="I49" i="2" s="1"/>
  <c r="H75" i="2" s="1"/>
  <c r="I75" i="2" s="1"/>
  <c r="N24" i="2"/>
  <c r="I48" i="2" s="1"/>
  <c r="H74" i="2" s="1"/>
  <c r="I74" i="2" s="1"/>
  <c r="N23" i="2"/>
  <c r="N22" i="2"/>
  <c r="I46" i="2" s="1"/>
  <c r="H72" i="2" s="1"/>
  <c r="I72" i="2" s="1"/>
  <c r="N21" i="2"/>
  <c r="I45" i="2" s="1"/>
  <c r="H71" i="2" s="1"/>
  <c r="I71" i="2" s="1"/>
  <c r="N20" i="2"/>
  <c r="I44" i="2" s="1"/>
  <c r="H70" i="2" s="1"/>
  <c r="I70" i="2" s="1"/>
  <c r="N19" i="2"/>
  <c r="I43" i="2" s="1"/>
  <c r="H69" i="2" s="1"/>
  <c r="I69" i="2" s="1"/>
  <c r="N18" i="2"/>
  <c r="I42" i="2" s="1"/>
  <c r="H68" i="2" s="1"/>
  <c r="I68" i="2" s="1"/>
  <c r="N17" i="2"/>
  <c r="I41" i="2" s="1"/>
  <c r="H67" i="2" s="1"/>
  <c r="I67" i="2" s="1"/>
  <c r="N15" i="2"/>
  <c r="I39" i="2" s="1"/>
  <c r="H65" i="2" s="1"/>
  <c r="I65" i="2" s="1"/>
  <c r="N14" i="2"/>
  <c r="I38" i="2" s="1"/>
  <c r="H64" i="2" s="1"/>
  <c r="I64" i="2" s="1"/>
  <c r="N13" i="2"/>
  <c r="I37" i="2" s="1"/>
  <c r="H63" i="2" s="1"/>
  <c r="N12" i="2"/>
  <c r="I36" i="2" s="1"/>
  <c r="H62" i="2" s="1"/>
  <c r="I62" i="2" s="1"/>
  <c r="N11" i="2"/>
  <c r="I35" i="2" s="1"/>
  <c r="H61" i="2" s="1"/>
  <c r="I61" i="2" s="1"/>
  <c r="G104" i="1"/>
  <c r="F104" i="1"/>
  <c r="G102" i="1"/>
  <c r="F102" i="1"/>
  <c r="F100" i="1"/>
  <c r="G96" i="1"/>
  <c r="F11" i="1"/>
  <c r="N10" i="2" l="1"/>
  <c r="N27" i="2" s="1"/>
  <c r="I47" i="2"/>
  <c r="H73" i="2" s="1"/>
  <c r="I73" i="2" s="1"/>
  <c r="I63" i="2"/>
  <c r="G13" i="1"/>
  <c r="F8" i="1"/>
  <c r="G8" i="1"/>
  <c r="F79" i="1"/>
  <c r="F52" i="1"/>
  <c r="G20" i="1"/>
  <c r="G100" i="1"/>
  <c r="G11" i="1"/>
  <c r="G79" i="1"/>
  <c r="F96" i="1"/>
  <c r="F106" i="1"/>
  <c r="G66" i="1"/>
  <c r="I34" i="2" l="1"/>
  <c r="H60" i="2" s="1"/>
  <c r="I60" i="2" s="1"/>
  <c r="G118" i="1"/>
  <c r="I51" i="2"/>
  <c r="H77" i="2" l="1"/>
  <c r="I77" i="2" s="1"/>
  <c r="G134" i="1"/>
  <c r="A24" i="51"/>
  <c r="F15" i="1" s="1"/>
  <c r="F13" i="1" s="1"/>
  <c r="F118" i="1" s="1"/>
  <c r="F134" i="1" s="1"/>
</calcChain>
</file>

<file path=xl/sharedStrings.xml><?xml version="1.0" encoding="utf-8"?>
<sst xmlns="http://schemas.openxmlformats.org/spreadsheetml/2006/main" count="7016" uniqueCount="2692">
  <si>
    <t>v tis. Kč</t>
  </si>
  <si>
    <t>ZU</t>
  </si>
  <si>
    <t>SU</t>
  </si>
  <si>
    <t>číslo kap. rozpočtu</t>
  </si>
  <si>
    <t>ORJ</t>
  </si>
  <si>
    <t>Název kapitoly rozpočtu / odboru</t>
  </si>
  <si>
    <t>x</t>
  </si>
  <si>
    <t>ZASTUPITELSTVO</t>
  </si>
  <si>
    <t>01</t>
  </si>
  <si>
    <t>odbor kancelář hejtmana</t>
  </si>
  <si>
    <t>15</t>
  </si>
  <si>
    <t>odbor kancelář ředitele</t>
  </si>
  <si>
    <t>KRAJSKÝ ÚŘAD</t>
  </si>
  <si>
    <t>ÚČELOVÉ PŘÍSPĚVKY PO</t>
  </si>
  <si>
    <t>04</t>
  </si>
  <si>
    <t>odbor školství, mládeže, tělovýchovy a sportu</t>
  </si>
  <si>
    <t>05</t>
  </si>
  <si>
    <t>odbor sociálních věcí</t>
  </si>
  <si>
    <t>06</t>
  </si>
  <si>
    <t>07</t>
  </si>
  <si>
    <t>odbor kultury, památkové péče a CR</t>
  </si>
  <si>
    <t>08</t>
  </si>
  <si>
    <t>odbor životního prostředí a zemědělství</t>
  </si>
  <si>
    <t>09</t>
  </si>
  <si>
    <t>odbor zdravotnictví</t>
  </si>
  <si>
    <t>PŘÍSPĚVKOVÉ ORGANIZACE</t>
  </si>
  <si>
    <t>18</t>
  </si>
  <si>
    <t>oddělení sekretariátu ředitele - pojištění majetku PO</t>
  </si>
  <si>
    <t>919</t>
  </si>
  <si>
    <t>rezervy pro řešení krajských PO</t>
  </si>
  <si>
    <t>PŮSOBNOSTI</t>
  </si>
  <si>
    <t>02</t>
  </si>
  <si>
    <t>odbor regionálního rozvoje a evropských projektů</t>
  </si>
  <si>
    <t>03</t>
  </si>
  <si>
    <t>ekonomický odbor</t>
  </si>
  <si>
    <t>10</t>
  </si>
  <si>
    <t>právní odbor</t>
  </si>
  <si>
    <t>11</t>
  </si>
  <si>
    <t>odbor územního plánování</t>
  </si>
  <si>
    <t>12</t>
  </si>
  <si>
    <t>odbor informatiky</t>
  </si>
  <si>
    <t>14</t>
  </si>
  <si>
    <t>odbor investic a správy nemovitého majetku</t>
  </si>
  <si>
    <t>20</t>
  </si>
  <si>
    <t>oddělení veřejných zakázek</t>
  </si>
  <si>
    <t>TRANSFERY</t>
  </si>
  <si>
    <t>KAPITÁLOVÉ VÝDAJE</t>
  </si>
  <si>
    <t>POKLADNÍ SPRÁVA</t>
  </si>
  <si>
    <t>odbor ekonomický - rezervy výpadků daň. příjmů</t>
  </si>
  <si>
    <t>rezerva na řešení výkonnosti krajských PO</t>
  </si>
  <si>
    <t>rezervy na řešení věcných, fin. a org. opatření KÚ LK</t>
  </si>
  <si>
    <t>rezervy na řešení věcných, fin. a org. opatření orgánů kraje</t>
  </si>
  <si>
    <t xml:space="preserve"> </t>
  </si>
  <si>
    <t>SPOLUFINANCOVÁNÍ  EU</t>
  </si>
  <si>
    <t xml:space="preserve">odbor regionálního rozvoje a evropských projektů                    </t>
  </si>
  <si>
    <t>odbor kultury, památkové péče a cestovního ruchu</t>
  </si>
  <si>
    <t xml:space="preserve">odbor investic a správy nemovitého majetku            </t>
  </si>
  <si>
    <t>ÚVĚRY</t>
  </si>
  <si>
    <t>SOCIÁLNÍ FOND</t>
  </si>
  <si>
    <t>KRIZOVÝ FOND</t>
  </si>
  <si>
    <t>FOND OCHRANY VOD</t>
  </si>
  <si>
    <t>LESNICKÝ FOND</t>
  </si>
  <si>
    <t>DOTAČNÍ FOND</t>
  </si>
  <si>
    <t>926xx</t>
  </si>
  <si>
    <t>rezervy pro ostatní zbývající programy</t>
  </si>
  <si>
    <t xml:space="preserve">r e k a p i t u l a c e </t>
  </si>
  <si>
    <t>tis.Kč</t>
  </si>
  <si>
    <t>resorty</t>
  </si>
  <si>
    <t>zastupitelstvo</t>
  </si>
  <si>
    <t>krajský úřad</t>
  </si>
  <si>
    <t>účelové příspěvky PO</t>
  </si>
  <si>
    <t>příspěvkové organizace</t>
  </si>
  <si>
    <t>působnosti</t>
  </si>
  <si>
    <t>transfery</t>
  </si>
  <si>
    <t>pokladní správa</t>
  </si>
  <si>
    <t>kapitálové výdaje</t>
  </si>
  <si>
    <t>spolufinanco- vání EU</t>
  </si>
  <si>
    <t>úvěry</t>
  </si>
  <si>
    <t>výdajové kap.</t>
  </si>
  <si>
    <t>kancelář hejtmana</t>
  </si>
  <si>
    <t>regionální rozvoj a EU</t>
  </si>
  <si>
    <t>ekonomika</t>
  </si>
  <si>
    <t>školství, mládež, TV a sport</t>
  </si>
  <si>
    <t xml:space="preserve">sociální věci </t>
  </si>
  <si>
    <t>doprava</t>
  </si>
  <si>
    <t>kultura, památková péče a CR</t>
  </si>
  <si>
    <t>životní prostředí a zemědělství</t>
  </si>
  <si>
    <t>zdravotnictví</t>
  </si>
  <si>
    <t>právní</t>
  </si>
  <si>
    <t>územní plán a stavební řád</t>
  </si>
  <si>
    <t>informatika</t>
  </si>
  <si>
    <t>investice a správa majetku</t>
  </si>
  <si>
    <t>kancelář ředitele</t>
  </si>
  <si>
    <t>sekretar. ředitele</t>
  </si>
  <si>
    <t>kapitoly celkem</t>
  </si>
  <si>
    <t xml:space="preserve">resorty </t>
  </si>
  <si>
    <t>sociální fond</t>
  </si>
  <si>
    <t>dotační fond</t>
  </si>
  <si>
    <t>krizový fond</t>
  </si>
  <si>
    <t>fond ochr. vod</t>
  </si>
  <si>
    <t>lesnický fond</t>
  </si>
  <si>
    <t>peněžní fondy</t>
  </si>
  <si>
    <t>celkem</t>
  </si>
  <si>
    <t>sociální věci</t>
  </si>
  <si>
    <t>ORJ 01 - odbor kancelář hejtmana</t>
  </si>
  <si>
    <t>tis. Kč</t>
  </si>
  <si>
    <t>Dotace jednotkám požární ochrany obcí (SDH) k programu Ministerstva vnitra</t>
  </si>
  <si>
    <t>Spolupráce s TUL (odborné projekty)</t>
  </si>
  <si>
    <t>Slavnosti řeky Nisy</t>
  </si>
  <si>
    <t>Projekt Paměť národa / Post Bellum, o.p.s.</t>
  </si>
  <si>
    <t>ORJ 02 - odbor regionálního rozvoje a evropských projektů</t>
  </si>
  <si>
    <t>Strategie rozvoje Libereckého kraje 21+</t>
  </si>
  <si>
    <t>Vesnice roku</t>
  </si>
  <si>
    <t>Chytrý region</t>
  </si>
  <si>
    <t>Má vlast cestami proměn</t>
  </si>
  <si>
    <t>Žena regionu</t>
  </si>
  <si>
    <t>Podnikatelský inkubátor LK</t>
  </si>
  <si>
    <t>MAS LAG Podralsko</t>
  </si>
  <si>
    <t>MAS Brána do Českého ráje</t>
  </si>
  <si>
    <t>MAS Achát</t>
  </si>
  <si>
    <t>MAS Český sever</t>
  </si>
  <si>
    <t>MAS Frýdlantsko</t>
  </si>
  <si>
    <t>MAS Podještědí</t>
  </si>
  <si>
    <t>MAS Rozvoj Tanvaldska</t>
  </si>
  <si>
    <t>Vesnice roku-kronika</t>
  </si>
  <si>
    <t>Vesnice roku-knihovna</t>
  </si>
  <si>
    <t>Implementace ISRR Krkonoše</t>
  </si>
  <si>
    <t>Podpora ojedinělých projektů zaměřených na řešení naléhavých potřeb v oblasti rozvoje kraje</t>
  </si>
  <si>
    <t>ORJ 04 - odbor školství, mládeže, tělovýchovy a sportu</t>
  </si>
  <si>
    <t>Podpora aktivit příspěvkových organizací</t>
  </si>
  <si>
    <t>ostatní akce</t>
  </si>
  <si>
    <t>ORJ 05 - odbor sociálních věcí</t>
  </si>
  <si>
    <t>SPO - spolufinancování osob pověřených k výkonu SPOD</t>
  </si>
  <si>
    <t>Rodinná politika</t>
  </si>
  <si>
    <t>Euroklíč</t>
  </si>
  <si>
    <t>Kapitola</t>
  </si>
  <si>
    <t>název kapitoly</t>
  </si>
  <si>
    <t xml:space="preserve">výdajový limit resortu </t>
  </si>
  <si>
    <t>910</t>
  </si>
  <si>
    <t>zastupitelstvo - limit výdajů</t>
  </si>
  <si>
    <t>914</t>
  </si>
  <si>
    <t>působnosti - limit výdajů</t>
  </si>
  <si>
    <t>917</t>
  </si>
  <si>
    <t>transfery - limit výdajů</t>
  </si>
  <si>
    <t>920</t>
  </si>
  <si>
    <t>931</t>
  </si>
  <si>
    <t>926</t>
  </si>
  <si>
    <t>910 01 - Zastupitelstvo / odbor kancelář hejtmana</t>
  </si>
  <si>
    <t xml:space="preserve">uk. </t>
  </si>
  <si>
    <t>910 01</t>
  </si>
  <si>
    <t>Z A S T U P I T E L S T V O</t>
  </si>
  <si>
    <t>poznámka</t>
  </si>
  <si>
    <t>č.a.</t>
  </si>
  <si>
    <t>výdajový limit resortu v kapitole</t>
  </si>
  <si>
    <t>DU</t>
  </si>
  <si>
    <t>Limitované výdaje</t>
  </si>
  <si>
    <t>01xx</t>
  </si>
  <si>
    <t>limit výdajů na činnost zastupitelských klubů</t>
  </si>
  <si>
    <t>limit výdajů konzultační, poradenské a právní služby</t>
  </si>
  <si>
    <t>Ostatní běžné výdaje</t>
  </si>
  <si>
    <t>RU</t>
  </si>
  <si>
    <t>013500</t>
  </si>
  <si>
    <t>květiny</t>
  </si>
  <si>
    <t>014900</t>
  </si>
  <si>
    <t>ostatní výdaje a služby</t>
  </si>
  <si>
    <t>024200</t>
  </si>
  <si>
    <t>cestovní náhrady - doprava a ubytování zahraničních návštěv</t>
  </si>
  <si>
    <t>024300</t>
  </si>
  <si>
    <t>překlady a tlumočení</t>
  </si>
  <si>
    <t>024500</t>
  </si>
  <si>
    <t>obálky, dopisy, vizitky, novoročenky, tiskopisy</t>
  </si>
  <si>
    <t>024600</t>
  </si>
  <si>
    <t>foto</t>
  </si>
  <si>
    <t>024700</t>
  </si>
  <si>
    <t>znaky, loga, vlajky LK</t>
  </si>
  <si>
    <t>024800</t>
  </si>
  <si>
    <t>cestovní náhrady - zahraniční pracovní cesty externích subjektů</t>
  </si>
  <si>
    <t>024900</t>
  </si>
  <si>
    <t>jednání Asociace krajů v LK</t>
  </si>
  <si>
    <t>914 01 - Působnosti / odbor kancelář hejtmana</t>
  </si>
  <si>
    <t>P Ů S O B N O S T I</t>
  </si>
  <si>
    <t>Prevence a opatření pro krizové stavy</t>
  </si>
  <si>
    <t>018100</t>
  </si>
  <si>
    <t>prevence pro krizové stavy a cvičení krizového štábu</t>
  </si>
  <si>
    <t>018200</t>
  </si>
  <si>
    <t>činnost a vybavení krizového štábu</t>
  </si>
  <si>
    <t>018201</t>
  </si>
  <si>
    <t>provozní náklady chráněného pracoviště Česká Lípa</t>
  </si>
  <si>
    <t>018300</t>
  </si>
  <si>
    <t>018400</t>
  </si>
  <si>
    <t>příprava hospodářských opatření pro krizové situace</t>
  </si>
  <si>
    <t>018700</t>
  </si>
  <si>
    <t>prevence kriminality v LK</t>
  </si>
  <si>
    <t>018900</t>
  </si>
  <si>
    <t>sběr dat a zpracování podkladů pro dílčí krizové plány</t>
  </si>
  <si>
    <t>019100</t>
  </si>
  <si>
    <t>zajištění úkolů v oblasti utajovaných informací</t>
  </si>
  <si>
    <t>019200</t>
  </si>
  <si>
    <t>krajské porady a semináře IZS pro obce</t>
  </si>
  <si>
    <t>019300</t>
  </si>
  <si>
    <t>úpravy a rozšíření SW projektu EU - Přeshraniční integrace informací, nástrojů, přístupů ….</t>
  </si>
  <si>
    <t>Propagace a prezentace kraje</t>
  </si>
  <si>
    <t>025000</t>
  </si>
  <si>
    <t>propagační předměty</t>
  </si>
  <si>
    <t>025200</t>
  </si>
  <si>
    <t>monitoring</t>
  </si>
  <si>
    <t>025201</t>
  </si>
  <si>
    <t>mediální propagace LK</t>
  </si>
  <si>
    <t>025202</t>
  </si>
  <si>
    <t>reportážní a informační videa</t>
  </si>
  <si>
    <t>025203</t>
  </si>
  <si>
    <t xml:space="preserve">mediální prezentace LK - TV </t>
  </si>
  <si>
    <t>025204</t>
  </si>
  <si>
    <t>mediální prezentace LK - rádia</t>
  </si>
  <si>
    <t>025205</t>
  </si>
  <si>
    <t>mediální prezentace LK - tisk</t>
  </si>
  <si>
    <t>025206</t>
  </si>
  <si>
    <t>mediální prezentace LK - internet</t>
  </si>
  <si>
    <t>025300</t>
  </si>
  <si>
    <t>kalendáře</t>
  </si>
  <si>
    <t>025400</t>
  </si>
  <si>
    <t>infografika</t>
  </si>
  <si>
    <t>pokračování</t>
  </si>
  <si>
    <t>025500</t>
  </si>
  <si>
    <t>025600</t>
  </si>
  <si>
    <t>025700</t>
  </si>
  <si>
    <t xml:space="preserve">marketingová podpora regionálních výrobců </t>
  </si>
  <si>
    <t>025800</t>
  </si>
  <si>
    <t>partnerství St. Gallen</t>
  </si>
  <si>
    <t>025900</t>
  </si>
  <si>
    <t>026100</t>
  </si>
  <si>
    <t>hejtmanský ples</t>
  </si>
  <si>
    <t>026600</t>
  </si>
  <si>
    <t>organizační zajištění významných návštěv v kraji</t>
  </si>
  <si>
    <t>026700</t>
  </si>
  <si>
    <t>akce pořádané ve spolupráci se zastoupením LK v EU</t>
  </si>
  <si>
    <t>026900</t>
  </si>
  <si>
    <t>grafický manuál</t>
  </si>
  <si>
    <t>027500</t>
  </si>
  <si>
    <t>zastoupení LK v Bruselu</t>
  </si>
  <si>
    <t>027600</t>
  </si>
  <si>
    <t>027700</t>
  </si>
  <si>
    <t>den otevřených dveří LK</t>
  </si>
  <si>
    <t>027900</t>
  </si>
  <si>
    <t>028100</t>
  </si>
  <si>
    <t>028400</t>
  </si>
  <si>
    <t>028500</t>
  </si>
  <si>
    <t>memoriál záchranářů z Manhattanu</t>
  </si>
  <si>
    <t>028700</t>
  </si>
  <si>
    <t>grafické práce, tisky, výlepy</t>
  </si>
  <si>
    <t>028900</t>
  </si>
  <si>
    <t>publikace o Libereckém kraji</t>
  </si>
  <si>
    <t>917 01 - Transfery / odbor kancelář hejtmana</t>
  </si>
  <si>
    <t>917 01</t>
  </si>
  <si>
    <t>T R A N S F E R Y</t>
  </si>
  <si>
    <t>Neinvestiční dotace NNO a podobným organiz.</t>
  </si>
  <si>
    <t>0170001</t>
  </si>
  <si>
    <t>0170002</t>
  </si>
  <si>
    <t>Asociace krajů ČR - členský příspěvek</t>
  </si>
  <si>
    <t>0170003</t>
  </si>
  <si>
    <t>Sdružení obcí LK - provozní příspěvek</t>
  </si>
  <si>
    <t>0170004</t>
  </si>
  <si>
    <t>Euroregion Nisa - provozní příspěvek</t>
  </si>
  <si>
    <t>0170006</t>
  </si>
  <si>
    <t>0170007</t>
  </si>
  <si>
    <t>0170012</t>
  </si>
  <si>
    <t>0170014</t>
  </si>
  <si>
    <t>0180224</t>
  </si>
  <si>
    <t>920 01 - Kapitálové výdaje / odbor kancelář hejtmana</t>
  </si>
  <si>
    <t>920 01</t>
  </si>
  <si>
    <t>K A P I T Á L O V É   V Ý D A J E</t>
  </si>
  <si>
    <t>jmenovité investiční akce resortu</t>
  </si>
  <si>
    <t>926 01 - Dotační fond / odbor kancelář hejtmana</t>
  </si>
  <si>
    <t>uk.</t>
  </si>
  <si>
    <t>D O T A Č N Í  F O N D   K R A J E</t>
  </si>
  <si>
    <t>č. a.</t>
  </si>
  <si>
    <t xml:space="preserve">výdajový limit resortu v kapitole </t>
  </si>
  <si>
    <t>Programy podpory rozvoje požární ochrany</t>
  </si>
  <si>
    <t>1.1 Podpora jednotek požární ochrany obcí LK</t>
  </si>
  <si>
    <t>1.2 Podpora sdružení hasičů ČMS LK</t>
  </si>
  <si>
    <t>1.3 Dotace obcí na činnosti JPO II k programu MV ČR</t>
  </si>
  <si>
    <t>1.4 Prevence kriminality</t>
  </si>
  <si>
    <t>931 01 - Krizový fond / odbor kancelář hejtmana</t>
  </si>
  <si>
    <t>931 01</t>
  </si>
  <si>
    <t>K R I Z O V Ý   F O N D   K R A J E</t>
  </si>
  <si>
    <t>jmenovité investiční a neinvestiční akce resortu</t>
  </si>
  <si>
    <t>0170019</t>
  </si>
  <si>
    <t>0170018</t>
  </si>
  <si>
    <t>Celkem</t>
  </si>
  <si>
    <t>limity resortu v kapitolách</t>
  </si>
  <si>
    <t>923</t>
  </si>
  <si>
    <t>914 02 - Působnosti / odbor regionálního rozvoje a evropských projektů</t>
  </si>
  <si>
    <t>914 02</t>
  </si>
  <si>
    <t>1701000000</t>
  </si>
  <si>
    <t>koordinace koncepcí</t>
  </si>
  <si>
    <t>Pořizování a správa dat</t>
  </si>
  <si>
    <t>1710000000</t>
  </si>
  <si>
    <t xml:space="preserve">pořizování dat </t>
  </si>
  <si>
    <t>Podpora regionálního rozvoje</t>
  </si>
  <si>
    <t>1730000000</t>
  </si>
  <si>
    <t>podpora regionálního a hospodářského rozvoje</t>
  </si>
  <si>
    <t>1732000000</t>
  </si>
  <si>
    <t>podpora venkova, MAS a mikroregionů</t>
  </si>
  <si>
    <t>1732030000</t>
  </si>
  <si>
    <t>členství LK v Národní síti zdravých měst</t>
  </si>
  <si>
    <t>1741000000</t>
  </si>
  <si>
    <t>koncepční podpora inovací</t>
  </si>
  <si>
    <t>1792010000</t>
  </si>
  <si>
    <t>příprava a řízení projektů LK</t>
  </si>
  <si>
    <t>Prezentace regionálního rozvoje</t>
  </si>
  <si>
    <t>1753000000</t>
  </si>
  <si>
    <t>prezentace hospodářského prostředí</t>
  </si>
  <si>
    <t>1754000000</t>
  </si>
  <si>
    <t>1780050000</t>
  </si>
  <si>
    <t xml:space="preserve">koordinace Kotlíkových dotací </t>
  </si>
  <si>
    <t>1780020000</t>
  </si>
  <si>
    <t>1790000000</t>
  </si>
  <si>
    <t xml:space="preserve">plnění opatření ze "surovin.politiky LK"      </t>
  </si>
  <si>
    <t>1792020000</t>
  </si>
  <si>
    <t>správa databáze brownfields</t>
  </si>
  <si>
    <t>1792160000</t>
  </si>
  <si>
    <t>Další akce</t>
  </si>
  <si>
    <t>1792140000</t>
  </si>
  <si>
    <t>spolupráce s neziskovým sektorem</t>
  </si>
  <si>
    <t>2800170000</t>
  </si>
  <si>
    <t>917 02 - Transfery / odbor regionálního rozvoje a evropských projektů</t>
  </si>
  <si>
    <t>917 02</t>
  </si>
  <si>
    <t>ESUS-NOVUM</t>
  </si>
  <si>
    <t>MAS 'Přijďte pobejt!'</t>
  </si>
  <si>
    <t>O.P.S.pro Český ráj</t>
  </si>
  <si>
    <t>923 02 - Spolufinancování EU / odbor regionálního rozvoje a evropských projektů</t>
  </si>
  <si>
    <t>923 02</t>
  </si>
  <si>
    <t>S P O L U F I N A N C O V Á N Í   E U</t>
  </si>
  <si>
    <t>05620151509</t>
  </si>
  <si>
    <t>926 02 - Dotační fond / odbor regionálního rozvoje a evropských projektů</t>
  </si>
  <si>
    <t>926 02</t>
  </si>
  <si>
    <t>Programy resortu regionálního rozvoje a evropských projektů</t>
  </si>
  <si>
    <t>020100000000</t>
  </si>
  <si>
    <t>2.1 Program obnovy venkova</t>
  </si>
  <si>
    <t>020200000000</t>
  </si>
  <si>
    <t>2.2 Regionální inovační program</t>
  </si>
  <si>
    <t>020500000000</t>
  </si>
  <si>
    <t>2.5 Podpora regionálních výrobků, výrobců a tradičních řemesel</t>
  </si>
  <si>
    <t>020600000000</t>
  </si>
  <si>
    <t>2.6 Podpora místní Agendy 21</t>
  </si>
  <si>
    <t>020700000000</t>
  </si>
  <si>
    <t>2.7 Podpora mateřských center</t>
  </si>
  <si>
    <t xml:space="preserve">ORJ 03 - ekonomický odbor </t>
  </si>
  <si>
    <t>924</t>
  </si>
  <si>
    <t>914 03 - Působnosti / ekonomický odbor</t>
  </si>
  <si>
    <t>914 03</t>
  </si>
  <si>
    <t>Finanční operace a platby daní krajem</t>
  </si>
  <si>
    <t>kontrola, porady a přezkum hospodaření kraje</t>
  </si>
  <si>
    <t xml:space="preserve">Moody´s Europe - rating kraje </t>
  </si>
  <si>
    <t>účetní, daňové a ekonomické poradenství</t>
  </si>
  <si>
    <t>platby daní a finanční operace</t>
  </si>
  <si>
    <t>krajské porady,semináře a školení</t>
  </si>
  <si>
    <t>činnost regionální správy - služby peněžních ústavů</t>
  </si>
  <si>
    <t>919 03 - Pokladní správa / ekonomický odbor</t>
  </si>
  <si>
    <t>919 03</t>
  </si>
  <si>
    <t>P O K L A D N Í   S P R Á V A</t>
  </si>
  <si>
    <t>výdajový limit kapitoly</t>
  </si>
  <si>
    <t>0319000000</t>
  </si>
  <si>
    <t>0319080000</t>
  </si>
  <si>
    <t>finanční rezerva na řešení výkonnosti krajských PO</t>
  </si>
  <si>
    <t>0319090000</t>
  </si>
  <si>
    <t xml:space="preserve">finanční rezerva na řešení věcných, finančních a organizačních opatření orgánů kraje   </t>
  </si>
  <si>
    <t>0319200000</t>
  </si>
  <si>
    <t xml:space="preserve">fin. rezerva na řešení věcných, finančních a org. opatření KÚ  </t>
  </si>
  <si>
    <t>923 03 - Spolufinancování EU / ekonomický odbor</t>
  </si>
  <si>
    <t>923 03</t>
  </si>
  <si>
    <t>Rezervy na kofinancování IROP a TOP</t>
  </si>
  <si>
    <t>Ú V Ě R Y</t>
  </si>
  <si>
    <t xml:space="preserve">924 03 - Úvěry / ekonomický odbor </t>
  </si>
  <si>
    <t>924 03</t>
  </si>
  <si>
    <t>splátky úroků a poplatků</t>
  </si>
  <si>
    <t>Financování</t>
  </si>
  <si>
    <t>912</t>
  </si>
  <si>
    <t xml:space="preserve">účelové příspěvky - limit výdajů </t>
  </si>
  <si>
    <t>913</t>
  </si>
  <si>
    <t xml:space="preserve">příspěvkové organizace - limit výdajů </t>
  </si>
  <si>
    <t>912 04 - Účelové příspěvky PO / odbor školství, mládeže, tělovýchovy a sportu</t>
  </si>
  <si>
    <t>912 04</t>
  </si>
  <si>
    <t>Ú Č E L O V É   P Ř Í S P Ě V K Y   PO</t>
  </si>
  <si>
    <t>jmenovité inv. a neinv. akce resortu</t>
  </si>
  <si>
    <t>04500010000</t>
  </si>
  <si>
    <t>04500050000</t>
  </si>
  <si>
    <t>913 04 - Příspěvkové organizace / odbor školství, mládeže, tělovýchovy a sportu</t>
  </si>
  <si>
    <t>913 04</t>
  </si>
  <si>
    <t>P Ř Í S P Ě V K O V É   O R G A N I Z A C E</t>
  </si>
  <si>
    <t>příspěvek na provoz</t>
  </si>
  <si>
    <t>příspěvek na odpisy</t>
  </si>
  <si>
    <t>č.org.</t>
  </si>
  <si>
    <t>finanční rezerva na řešení provoz. potřeb v průběh. roku</t>
  </si>
  <si>
    <t>914 04 - Působnosti / odbor školství, mládeže, tělovýchovy a sportu</t>
  </si>
  <si>
    <t>914 04</t>
  </si>
  <si>
    <t>Výkon působností dle zákona č. 561/04 Sb.</t>
  </si>
  <si>
    <t>0411000000</t>
  </si>
  <si>
    <t>0413000000</t>
  </si>
  <si>
    <t>0419000000</t>
  </si>
  <si>
    <t>Ostatní činnosti</t>
  </si>
  <si>
    <t>0465000000</t>
  </si>
  <si>
    <t>0482390000</t>
  </si>
  <si>
    <t xml:space="preserve">Udržitelnost projektů spolufinancovaných EU </t>
  </si>
  <si>
    <t>0440070000</t>
  </si>
  <si>
    <t xml:space="preserve">DU </t>
  </si>
  <si>
    <t>Sport v regionu</t>
  </si>
  <si>
    <t>0486990000</t>
  </si>
  <si>
    <t>Hry olympiád dětí a mládeže - účast</t>
  </si>
  <si>
    <t>917 04 - Transfery / odbor školství, mládeže, tělovýchovy a sportu</t>
  </si>
  <si>
    <t>917 04</t>
  </si>
  <si>
    <t>Ostatní činnosti ve školství</t>
  </si>
  <si>
    <t>04700010000</t>
  </si>
  <si>
    <t>04800813007</t>
  </si>
  <si>
    <t>04800880000</t>
  </si>
  <si>
    <t>04803070000</t>
  </si>
  <si>
    <t>04804814476</t>
  </si>
  <si>
    <t>04804823454</t>
  </si>
  <si>
    <t>04805010000</t>
  </si>
  <si>
    <t>04806180000</t>
  </si>
  <si>
    <t>Významné sportovní areály</t>
  </si>
  <si>
    <t>04804970000</t>
  </si>
  <si>
    <t xml:space="preserve">Jizerská o.p.s., Bedřichov - Jizerská magistrála </t>
  </si>
  <si>
    <t>04804980000</t>
  </si>
  <si>
    <t>Krkonoše - svazek měst a obcí, Vrchlabí - Krkonošská magistrála</t>
  </si>
  <si>
    <t>04804994104</t>
  </si>
  <si>
    <t>SVAZEK OBCÍ NOVOBORSKA, Nový Bor - Úprava a údržba Lužickohorské magistrály</t>
  </si>
  <si>
    <t>04806910000</t>
  </si>
  <si>
    <t>Singltrek pod Smrkem, Lázně Libverda, o.p.s. - Správa a údržba singltrek.stezek</t>
  </si>
  <si>
    <t>04801790000</t>
  </si>
  <si>
    <t>04804680000</t>
  </si>
  <si>
    <t>04804700000</t>
  </si>
  <si>
    <t>04804710000</t>
  </si>
  <si>
    <t>04805890000</t>
  </si>
  <si>
    <t>04805900000</t>
  </si>
  <si>
    <t>04806970000</t>
  </si>
  <si>
    <t>pokr.</t>
  </si>
  <si>
    <t>920 04 - Kapitálové výdaje / odbor školství, mládeže, tělovýchovy a sportu</t>
  </si>
  <si>
    <t>920 04</t>
  </si>
  <si>
    <t>923 04 - Spolufinancování EU /odbor školství, mládeže, tělovýchovy a sportu</t>
  </si>
  <si>
    <t>923 04</t>
  </si>
  <si>
    <t>926 04 - Dotační fond / odbor školství, mládeže, tělovýchovy a sportu</t>
  </si>
  <si>
    <t>926 04</t>
  </si>
  <si>
    <t>Programy školství, mládeže a zaměstnanosti</t>
  </si>
  <si>
    <t xml:space="preserve">4.1 Program volnočasových aktivit </t>
  </si>
  <si>
    <t>40400000000</t>
  </si>
  <si>
    <t>4.4 Program Soutěže a podpora talentovaných dětí a mládeže</t>
  </si>
  <si>
    <t>40700000000</t>
  </si>
  <si>
    <t>Programy podpor tělovýchovy a sportu</t>
  </si>
  <si>
    <t>42300000000</t>
  </si>
  <si>
    <t>42600000000</t>
  </si>
  <si>
    <t xml:space="preserve">Nedaňové příjmy </t>
  </si>
  <si>
    <t>u k a z a t e l</t>
  </si>
  <si>
    <t>ORG</t>
  </si>
  <si>
    <t>§</t>
  </si>
  <si>
    <t>pol.</t>
  </si>
  <si>
    <t>odvody PO v resortu školství, mládeže a zaměstnanost</t>
  </si>
  <si>
    <t>0487110000</t>
  </si>
  <si>
    <t>04807960000</t>
  </si>
  <si>
    <t>04807220000</t>
  </si>
  <si>
    <t>04807560000</t>
  </si>
  <si>
    <t>04807620000</t>
  </si>
  <si>
    <t>04807600000</t>
  </si>
  <si>
    <t>04807580000</t>
  </si>
  <si>
    <t>04807590000</t>
  </si>
  <si>
    <t>04807570000</t>
  </si>
  <si>
    <t>04807610000</t>
  </si>
  <si>
    <t>04807540000</t>
  </si>
  <si>
    <t>Sportovní akce - individuální dotace</t>
  </si>
  <si>
    <t>912 05 - Účelové příspěvky PO / odbor sociálních věcí</t>
  </si>
  <si>
    <t>912 05</t>
  </si>
  <si>
    <t>913 05 - Příspěvkové organizace / odbor sociálních věcí</t>
  </si>
  <si>
    <t>913 05</t>
  </si>
  <si>
    <t>Jedličkův ústav Liberec</t>
  </si>
  <si>
    <t>Centrum  intervenčních a psychosociálních služeb LK</t>
  </si>
  <si>
    <t>Domov pro osoby se zdravotním postižením Mařenice</t>
  </si>
  <si>
    <t>Domov Sluneční dům Jestřebí</t>
  </si>
  <si>
    <t>Denní a pobytové sociální služby Česká Lípa</t>
  </si>
  <si>
    <t>Služby sociální péče TEREZA Benešov u Semil</t>
  </si>
  <si>
    <t>Domov důchodců Sloup v Čechách</t>
  </si>
  <si>
    <t>Domov důchodců Rokytnice nad Jizerou</t>
  </si>
  <si>
    <t>Domov důchodců Jablonecké Paseky</t>
  </si>
  <si>
    <t>Domov důchodců Velké Hamry</t>
  </si>
  <si>
    <t>Domov důchodců Český Dub</t>
  </si>
  <si>
    <t>Domov důchodců Jindřichovice pod Smrkem</t>
  </si>
  <si>
    <t>Domov Raspenava</t>
  </si>
  <si>
    <t>APOSS Liberec</t>
  </si>
  <si>
    <t>Domov a Centrum aktivity Hodkovice nad Mohelkou</t>
  </si>
  <si>
    <t>Domov a Centrum denních služeb Jablonec n.N.</t>
  </si>
  <si>
    <t>Dětské centrum Liberec</t>
  </si>
  <si>
    <t>914 05 - Působnosti / odbor sociálních věcí</t>
  </si>
  <si>
    <t>914 05</t>
  </si>
  <si>
    <t>Sociální práce</t>
  </si>
  <si>
    <t>Sociálně-právní ochrana</t>
  </si>
  <si>
    <t>SPO - metodická pomoc obcím</t>
  </si>
  <si>
    <t>Koordinátor pro záležitosti národnost. menšin a cizinců</t>
  </si>
  <si>
    <t>Sociální služby</t>
  </si>
  <si>
    <t>Střednědobý plán rozvoje sociálních služeb</t>
  </si>
  <si>
    <t>Veřejné opatrovnictví</t>
  </si>
  <si>
    <t>917 05 - Transfery / odbor sociálních věcí</t>
  </si>
  <si>
    <t>917 05</t>
  </si>
  <si>
    <t>Neinvestiční a investiční transfery</t>
  </si>
  <si>
    <t xml:space="preserve">Financování sociálních služeb z prostředků LK </t>
  </si>
  <si>
    <t>920 05 - Kapitálové výdaje / odbor sociálních věcí</t>
  </si>
  <si>
    <t>920 05</t>
  </si>
  <si>
    <t>923 05 - Spolufinancování EU /odbor sociálních věcí</t>
  </si>
  <si>
    <t>923 05</t>
  </si>
  <si>
    <t>926 05 - Dotační fond / odbor sociálních věcí</t>
  </si>
  <si>
    <t>926 05</t>
  </si>
  <si>
    <t>5.1-Podpora integrace národnost.menšin a cizinců</t>
  </si>
  <si>
    <t>odvody PO v resortu sociálních věcí</t>
  </si>
  <si>
    <t>Domov Sluneční dvůr Jestřebí</t>
  </si>
  <si>
    <t>ORJ 06 - odbor dopravy</t>
  </si>
  <si>
    <t>krajský program BESIP</t>
  </si>
  <si>
    <t>Podpora ojedinělých projektů zaměřených na řešení naléhavých potřeb v oblasti dopravy kraje</t>
  </si>
  <si>
    <t>výkupy pozemků pod komunikacemi</t>
  </si>
  <si>
    <t>Demolice objektů v oblasti Ralska</t>
  </si>
  <si>
    <t>ORJ 07 - odbor kultury, památkové péče a cestovního ruchu</t>
  </si>
  <si>
    <t>Křišťálové údolí</t>
  </si>
  <si>
    <t xml:space="preserve">Kniha roku </t>
  </si>
  <si>
    <t>Dny lidové architektury</t>
  </si>
  <si>
    <t>Program rozvoje cestovního ruchu LK</t>
  </si>
  <si>
    <t>Marketingová strategie cestovního ruchu LK</t>
  </si>
  <si>
    <t>Regionální funkce knihoven</t>
  </si>
  <si>
    <t>Letní jazzová dílna K.Velebného</t>
  </si>
  <si>
    <t>Nisa film festival</t>
  </si>
  <si>
    <t>ORJ 08 - odbor životního prostředí a zemědělství</t>
  </si>
  <si>
    <t>Významné aleje LK - 2. etapa, Albrechtice - Vítkov</t>
  </si>
  <si>
    <t>Významné aleje LK - 2. etapa, Kamenický Šenov -  Slunečná, Malá Skála</t>
  </si>
  <si>
    <t>Podpora činnosti - Geopark Ralsko</t>
  </si>
  <si>
    <t>Podpora činnosti - Geopark Český ráj</t>
  </si>
  <si>
    <t>8.2 Podpora ochrany přírody a krajiny</t>
  </si>
  <si>
    <t>ORJ 09 - odbor zdravotnictví</t>
  </si>
  <si>
    <t>Lékárenská pohotovost</t>
  </si>
  <si>
    <t>Krajský standardizovaný projekt ZZS LK</t>
  </si>
  <si>
    <t>Horská služba - podpora činnosti</t>
  </si>
  <si>
    <t>Podpora ojedinělých projektů zaměřených na řešení naléhavých potřeb ve zdravotnictví</t>
  </si>
  <si>
    <t>ORJ 11 - odbor územního plánování a stavebního řádu</t>
  </si>
  <si>
    <t>ORJ 20 - oddělení veřejných zakázek</t>
  </si>
  <si>
    <t>912 06</t>
  </si>
  <si>
    <t>913 06</t>
  </si>
  <si>
    <t>1601</t>
  </si>
  <si>
    <t xml:space="preserve">Krajská správa silnic LK, p.o. - provozní příspěvek </t>
  </si>
  <si>
    <t>914 06</t>
  </si>
  <si>
    <t>Silniční doprava a hospodářství</t>
  </si>
  <si>
    <t>0610000000</t>
  </si>
  <si>
    <t>studie, dokumentace a služby</t>
  </si>
  <si>
    <t>0612000000</t>
  </si>
  <si>
    <t>posudky, metodika, školení</t>
  </si>
  <si>
    <t>0614000000</t>
  </si>
  <si>
    <t>údržba cyklodopravy</t>
  </si>
  <si>
    <t>0615000000</t>
  </si>
  <si>
    <t>platby věcných břemen</t>
  </si>
  <si>
    <t>0662000000</t>
  </si>
  <si>
    <t>zahraniční spolupráce</t>
  </si>
  <si>
    <t>0665000000</t>
  </si>
  <si>
    <t>vedení majetkového účtu Silnice LK, a.s. - zaknihované akcie</t>
  </si>
  <si>
    <t>Bezpečnost silničního provozu</t>
  </si>
  <si>
    <t>0620000000</t>
  </si>
  <si>
    <t>0626000000</t>
  </si>
  <si>
    <t>kampaň "Nepřiměřená rychlost"</t>
  </si>
  <si>
    <t>Dopravní obslužnost</t>
  </si>
  <si>
    <t>dopravní obslužnost autobusová kraj + obce</t>
  </si>
  <si>
    <t>Zákaznické centrum - Front office</t>
  </si>
  <si>
    <t>917 06</t>
  </si>
  <si>
    <t>Transfery v resortu dopravy</t>
  </si>
  <si>
    <t>06800460000</t>
  </si>
  <si>
    <t>06700010000</t>
  </si>
  <si>
    <t>KORID LK, spol. s r.o.</t>
  </si>
  <si>
    <t>06700020000</t>
  </si>
  <si>
    <t>podpora dopravní výchovy - DDH v kraji</t>
  </si>
  <si>
    <t>06700022002</t>
  </si>
  <si>
    <t>podpora dopravní výchovy - DDH Český Dub</t>
  </si>
  <si>
    <t>06700032003</t>
  </si>
  <si>
    <t>podpora dopravní výchovy - DDH Frýdlant</t>
  </si>
  <si>
    <t>06700042007</t>
  </si>
  <si>
    <t>podpora dopravní výchovy - DDH Chrastava</t>
  </si>
  <si>
    <t>06700063001</t>
  </si>
  <si>
    <t>podpora dopravní výchovy - DDH Jablonec nad Nisou</t>
  </si>
  <si>
    <t>06700074001</t>
  </si>
  <si>
    <t>podpora dopravní výchovy - DDH Česká Lípa</t>
  </si>
  <si>
    <t>06700085008</t>
  </si>
  <si>
    <t>podpora dopravní výchovy - DDH Turnov</t>
  </si>
  <si>
    <t>06700095029</t>
  </si>
  <si>
    <t>podpora dopravní výchovy - DDH Košťálov</t>
  </si>
  <si>
    <t>06700102001</t>
  </si>
  <si>
    <t>podpora dopravní výchovy - DDH Liberec</t>
  </si>
  <si>
    <t>06800070000</t>
  </si>
  <si>
    <t>Na kole jen s přilbou</t>
  </si>
  <si>
    <t>dotace na nostalgické jízdy a propagaci IDOL</t>
  </si>
  <si>
    <t>920 06</t>
  </si>
  <si>
    <t>0670000000</t>
  </si>
  <si>
    <t>0690810000</t>
  </si>
  <si>
    <t>PD - páteřní cyklotrasy</t>
  </si>
  <si>
    <t>923 06</t>
  </si>
  <si>
    <t>926 06</t>
  </si>
  <si>
    <t>6.1 Program na podporu rozvoje cyklistické dopravy</t>
  </si>
  <si>
    <t>6.3 Program na podporu projektové činnosti</t>
  </si>
  <si>
    <t>odvody PO v resortu dopravy</t>
  </si>
  <si>
    <t>912 07 - Účelové příspěvky PO / odbor kultury, památkové péče a cestovního ruchu</t>
  </si>
  <si>
    <t>912 07</t>
  </si>
  <si>
    <t>913 07 - Příspěvkové organizace / odbor kultury, památkové péče a cestovního ruchu</t>
  </si>
  <si>
    <t>913 07</t>
  </si>
  <si>
    <t>1701</t>
  </si>
  <si>
    <t>Krajská vědecká knihovna v Liberci</t>
  </si>
  <si>
    <t>1702</t>
  </si>
  <si>
    <t xml:space="preserve">Severočeké muzeum v Liberci </t>
  </si>
  <si>
    <t>1703</t>
  </si>
  <si>
    <t xml:space="preserve">Oblastní galerie v Liberci </t>
  </si>
  <si>
    <t>1704</t>
  </si>
  <si>
    <t xml:space="preserve">Vlastivědné muzeum a galerie v České Lípě </t>
  </si>
  <si>
    <t>1705</t>
  </si>
  <si>
    <t>Muzeum Českého ráje v Turnově</t>
  </si>
  <si>
    <t>914 07 - Působnosti / odbor kultury, památkové péče a cestovního ruchu</t>
  </si>
  <si>
    <t>914 07</t>
  </si>
  <si>
    <t>Činnosti v kultuře</t>
  </si>
  <si>
    <t>Památková péče</t>
  </si>
  <si>
    <t>Cestovní ruch</t>
  </si>
  <si>
    <t>917 07 - Transfery / odbor kultury, památkové péče a cestovního ruchu</t>
  </si>
  <si>
    <t>917 07</t>
  </si>
  <si>
    <t>Podpora českých divadel - Liberec</t>
  </si>
  <si>
    <r>
      <t>Podpora vybraných aktivit v resortu</t>
    </r>
    <r>
      <rPr>
        <sz val="8"/>
        <rFont val="Arial"/>
        <family val="2"/>
        <charset val="238"/>
      </rPr>
      <t xml:space="preserve"> </t>
    </r>
  </si>
  <si>
    <t>07700070000</t>
  </si>
  <si>
    <t>Podpora rozvoje lokální společnosti Máchův kraj</t>
  </si>
  <si>
    <t>Podpora rozvoje turistického regionu Lužické hory</t>
  </si>
  <si>
    <t>07700090000</t>
  </si>
  <si>
    <t>07700100000</t>
  </si>
  <si>
    <t>07700110000</t>
  </si>
  <si>
    <t>07700120000</t>
  </si>
  <si>
    <t>Obnova značení turistických tras - Klub českých turistů</t>
  </si>
  <si>
    <t>07700140000</t>
  </si>
  <si>
    <t>07700150000</t>
  </si>
  <si>
    <t>07700170000</t>
  </si>
  <si>
    <t>07700180000</t>
  </si>
  <si>
    <t>07801040000</t>
  </si>
  <si>
    <t>07801050000</t>
  </si>
  <si>
    <t>07801072003</t>
  </si>
  <si>
    <t>Valdštejnské slavnosti (bienále)</t>
  </si>
  <si>
    <t>07801150000</t>
  </si>
  <si>
    <t>07801330000</t>
  </si>
  <si>
    <t>07801422703</t>
  </si>
  <si>
    <t>07801770000</t>
  </si>
  <si>
    <t>Památka roku Libereckého kraje</t>
  </si>
  <si>
    <t>07803020000</t>
  </si>
  <si>
    <t>07801812703</t>
  </si>
  <si>
    <t>07803100000</t>
  </si>
  <si>
    <t>Podpora ojedinělých projektů zaměřených na řešení naléhavých potřeb v oblasti kultury, památkové péče a cestovního ruchu</t>
  </si>
  <si>
    <t>Program regenerace městských památkových zón</t>
  </si>
  <si>
    <t>07700210000</t>
  </si>
  <si>
    <t>920 07 - Kapitálové výdaje / odbor kultury, památkové péče a cestovního ruchu</t>
  </si>
  <si>
    <t>920 07</t>
  </si>
  <si>
    <t>923 07 - Spolufinancování EU / odbor kultury, památkové péče a cestovního ruchu</t>
  </si>
  <si>
    <t>923 07</t>
  </si>
  <si>
    <t>926 07 - Dotační fond / odbor kultury, památkové péče a cestovního ruchu</t>
  </si>
  <si>
    <t>926 07</t>
  </si>
  <si>
    <t>Programy resortu kultury, památkové péče a ces.ruchu</t>
  </si>
  <si>
    <t>70100000000</t>
  </si>
  <si>
    <t>7.1. Kulturní aktivity v LK</t>
  </si>
  <si>
    <t>70200000000</t>
  </si>
  <si>
    <t>7.2 Záchrana a obnova památek v LK</t>
  </si>
  <si>
    <t>70300000000</t>
  </si>
  <si>
    <t>7.3 Stavebně historický průzkum</t>
  </si>
  <si>
    <t>7.4 Archeologie</t>
  </si>
  <si>
    <t>70500000000</t>
  </si>
  <si>
    <t>7.5 Poznáváme kulturu</t>
  </si>
  <si>
    <t>70600000000</t>
  </si>
  <si>
    <t>odvody PO v resortu kultury, památkové péče a CR</t>
  </si>
  <si>
    <t>932</t>
  </si>
  <si>
    <t>934</t>
  </si>
  <si>
    <t>913 08 - Příspěvkové organizace / odbor životního prostředí a zemědělství</t>
  </si>
  <si>
    <t>913 08</t>
  </si>
  <si>
    <t>1801</t>
  </si>
  <si>
    <t>Středisko ekologické výchovy Libereckého kraje</t>
  </si>
  <si>
    <t>914 08 - Působnosti / odbor životního prostředí a zemědělství</t>
  </si>
  <si>
    <t>914 08</t>
  </si>
  <si>
    <t>Environmentální výchova, vzdělávání a osvěta</t>
  </si>
  <si>
    <t>0812000000</t>
  </si>
  <si>
    <t>provozní potřeby - environmentální výchova, vzdělávání a osvěta</t>
  </si>
  <si>
    <t>0812020000</t>
  </si>
  <si>
    <t>Adaptační opatření na změnu klimatu</t>
  </si>
  <si>
    <t>Rozvoj zemědělství</t>
  </si>
  <si>
    <t>0819000000</t>
  </si>
  <si>
    <t>provozní potřeby - zemědělství</t>
  </si>
  <si>
    <t>Ochrana ovzduší</t>
  </si>
  <si>
    <t>0830000000</t>
  </si>
  <si>
    <t>posudky, měření emisí a imisí</t>
  </si>
  <si>
    <t>0831000000</t>
  </si>
  <si>
    <t>pořádání porad a seminářů</t>
  </si>
  <si>
    <t>0831010000</t>
  </si>
  <si>
    <t>plnění programu zlepšování kvality ovzduší</t>
  </si>
  <si>
    <t>Posuzování vlivů na životní prostředí</t>
  </si>
  <si>
    <t>0840000000</t>
  </si>
  <si>
    <t>posudky, konzultace, právní služby - EIA</t>
  </si>
  <si>
    <t>0840010000</t>
  </si>
  <si>
    <t>posudky, konzultace, právní služby - PZH</t>
  </si>
  <si>
    <t>0841000000</t>
  </si>
  <si>
    <t>veřejné projednávání, zveřejňování</t>
  </si>
  <si>
    <t>0842000000</t>
  </si>
  <si>
    <t>osvětová činnost</t>
  </si>
  <si>
    <t>Hospodaření s odpady</t>
  </si>
  <si>
    <t>0850000000</t>
  </si>
  <si>
    <t>projekt I - Intenzifikace odděleného sběru</t>
  </si>
  <si>
    <t>0850010000</t>
  </si>
  <si>
    <t>Odborné posudky</t>
  </si>
  <si>
    <t>0852000000</t>
  </si>
  <si>
    <t>0853000000</t>
  </si>
  <si>
    <t>vyhodnocení plnění POH LK</t>
  </si>
  <si>
    <t>výstupy dle nového POH</t>
  </si>
  <si>
    <t>Vodní hospodářství</t>
  </si>
  <si>
    <t>0860000000</t>
  </si>
  <si>
    <t>odborné posudky</t>
  </si>
  <si>
    <t>0861000000</t>
  </si>
  <si>
    <t>0862010000</t>
  </si>
  <si>
    <t>vzdělávání a metodická pomoc</t>
  </si>
  <si>
    <t>Ochrana přírody</t>
  </si>
  <si>
    <t>0870000000</t>
  </si>
  <si>
    <t>záchranné programy</t>
  </si>
  <si>
    <t>0871000000</t>
  </si>
  <si>
    <t>odborné posudky, právní a poradenské služby</t>
  </si>
  <si>
    <t>0872000000</t>
  </si>
  <si>
    <t>management ochrany přírody</t>
  </si>
  <si>
    <t>0873000000</t>
  </si>
  <si>
    <t>stráž ochrany přírody</t>
  </si>
  <si>
    <t>0876000000</t>
  </si>
  <si>
    <t>plány péče o přírodu</t>
  </si>
  <si>
    <t>Lesní hospodářství, myslivost, rybářství</t>
  </si>
  <si>
    <t>0884000000</t>
  </si>
  <si>
    <t>Myslivecká konference</t>
  </si>
  <si>
    <t>0886000000</t>
  </si>
  <si>
    <t>Vzdělávání a metodická pomoc</t>
  </si>
  <si>
    <t>0890000000</t>
  </si>
  <si>
    <t>GIS pro resort životního prostředí a zemědělství</t>
  </si>
  <si>
    <t>0850100000</t>
  </si>
  <si>
    <t>Ošetření Valdštejnské lipové aleje Zahrádky - udržitelnost projektu</t>
  </si>
  <si>
    <t>0850110000</t>
  </si>
  <si>
    <t>Významné aleje LK- 1. etapa</t>
  </si>
  <si>
    <t>0850120000</t>
  </si>
  <si>
    <t>0850130000</t>
  </si>
  <si>
    <t>917 08 - Transfery / odbor životního prostředí a zemědělství</t>
  </si>
  <si>
    <t>917 08</t>
  </si>
  <si>
    <t>08700045001</t>
  </si>
  <si>
    <t>Semilský pecen</t>
  </si>
  <si>
    <t>08800140000</t>
  </si>
  <si>
    <t>Vydávání časopisu Krkonoše-Jizerské hory - Správa KRNAP</t>
  </si>
  <si>
    <t>08800150000</t>
  </si>
  <si>
    <t>Ochrana životního prostředí</t>
  </si>
  <si>
    <t>Podpora ojedinělých projektů na řešení nenadálých potřeb v oblasti životního prostředí a zemědělství</t>
  </si>
  <si>
    <t>920 08 - Kapitálové výdaje / odbor životního prostředí a zemědělství</t>
  </si>
  <si>
    <t>920 08</t>
  </si>
  <si>
    <t>926 08 - Dotační fond / odbor životního prostředí a zemědělství</t>
  </si>
  <si>
    <t>926 08</t>
  </si>
  <si>
    <t>Programy resortu životního prostředí a zemědělství</t>
  </si>
  <si>
    <t>80100000000</t>
  </si>
  <si>
    <t>80200000000</t>
  </si>
  <si>
    <t>80300000000</t>
  </si>
  <si>
    <t>80400000000</t>
  </si>
  <si>
    <t>80500000000</t>
  </si>
  <si>
    <t>932 08 - Fond ochrany vod / odbor životního prostředí a zemědělství</t>
  </si>
  <si>
    <t>932 08</t>
  </si>
  <si>
    <t>F O N D   O C H R A N Y   V O D</t>
  </si>
  <si>
    <t>zákonná rezerva fondu na krytí ekologických havárií</t>
  </si>
  <si>
    <t>3220000000</t>
  </si>
  <si>
    <t>výdaje na opatření na odstranění závadného stavu</t>
  </si>
  <si>
    <t>3230000000</t>
  </si>
  <si>
    <t>výdaje na opatření na předcházení ekolog.újmě</t>
  </si>
  <si>
    <t>rozvoj vodohospodářské infrastruktury kraje - dílčí programy FOV</t>
  </si>
  <si>
    <t>8320000000</t>
  </si>
  <si>
    <t>Program vodohospodářských akcí - rezerva programu</t>
  </si>
  <si>
    <t>934 08 - Lesnický fond / odbor životního prostředí a zemědělství</t>
  </si>
  <si>
    <t>934 08</t>
  </si>
  <si>
    <t>L E S N I C K Ý  F O N D   K R A J E</t>
  </si>
  <si>
    <t>8340000000</t>
  </si>
  <si>
    <t>příspěvky na hospodaření v lesích</t>
  </si>
  <si>
    <t>odvody PO v resortu ŽP a zemědělství</t>
  </si>
  <si>
    <t>912 09 - Účelové příspěvky PO / odbor zdravotnictví</t>
  </si>
  <si>
    <t>912 09</t>
  </si>
  <si>
    <t>1910</t>
  </si>
  <si>
    <t>913 09 - Příspěvkové organizace / odbor zdravotnictví</t>
  </si>
  <si>
    <t>913 09</t>
  </si>
  <si>
    <t>Zdravotnická záchranná služba Libereckého kraje</t>
  </si>
  <si>
    <t>1907</t>
  </si>
  <si>
    <t>Léčebna respiračních nemocí Cvikov</t>
  </si>
  <si>
    <t>914 09 - Působnosti / odbor zdravotnictví</t>
  </si>
  <si>
    <t>914 09</t>
  </si>
  <si>
    <t>091100</t>
  </si>
  <si>
    <t>Ostatní činnosti ve zdravotnictví</t>
  </si>
  <si>
    <t>093600</t>
  </si>
  <si>
    <t>Zdravotní politika v regionu</t>
  </si>
  <si>
    <t>093800</t>
  </si>
  <si>
    <t>Správní činnost - znalecké komise -výb.řízení</t>
  </si>
  <si>
    <t>094800</t>
  </si>
  <si>
    <t>Zubní pohotovostní služba</t>
  </si>
  <si>
    <t>094900</t>
  </si>
  <si>
    <t>093604</t>
  </si>
  <si>
    <t>Náhrady škod - Pietschmannovi</t>
  </si>
  <si>
    <t>094600</t>
  </si>
  <si>
    <t>917 09 - Transfery / odbor zdravotnictví</t>
  </si>
  <si>
    <t>917 09</t>
  </si>
  <si>
    <t>0970011</t>
  </si>
  <si>
    <t>0970012</t>
  </si>
  <si>
    <t>Ošetření osob pod vlivem alkoholu a v intoxikaci</t>
  </si>
  <si>
    <t>0970013</t>
  </si>
  <si>
    <t>0970014</t>
  </si>
  <si>
    <t>0970016</t>
  </si>
  <si>
    <t>LSPP + Frýdlant</t>
  </si>
  <si>
    <t>920 09 - Kapitálové výdaje / odbor zdravotnictví</t>
  </si>
  <si>
    <t>920 09</t>
  </si>
  <si>
    <t>0990510000</t>
  </si>
  <si>
    <t>926 09 - Dotační fond /  odbor zdravotnictví</t>
  </si>
  <si>
    <t>926 09</t>
  </si>
  <si>
    <t>Programy resortu zdravotnictví</t>
  </si>
  <si>
    <t xml:space="preserve">9.1. Podpora ozdravných a rekondičních pobytů pro zdravotně/tělesně postižené občany </t>
  </si>
  <si>
    <t>9.2. Podpora preventivních a léčebných projektů</t>
  </si>
  <si>
    <t>9.3  Podpora osob se zdravotním postižením</t>
  </si>
  <si>
    <t>odvody PO v resortu zdravotnictví</t>
  </si>
  <si>
    <t xml:space="preserve">ORJ 10 - právní odbor </t>
  </si>
  <si>
    <t xml:space="preserve">914 10 - Působnosti / právní odbor </t>
  </si>
  <si>
    <t>914  10</t>
  </si>
  <si>
    <t>101000</t>
  </si>
  <si>
    <t>Poradenské a právní služby, soudní aj. poplatky</t>
  </si>
  <si>
    <t>914 11- Působnosti / odbor územního plánování a stavebního řádu</t>
  </si>
  <si>
    <t>914 11</t>
  </si>
  <si>
    <t>Pořizování ÚPD LK</t>
  </si>
  <si>
    <t>111001</t>
  </si>
  <si>
    <t>pořizování ÚPD LK</t>
  </si>
  <si>
    <t>112001</t>
  </si>
  <si>
    <t xml:space="preserve">pořizování ÚPP Libereckého kraje </t>
  </si>
  <si>
    <t>113002</t>
  </si>
  <si>
    <t>odborná, poradenská a konzult. činnost</t>
  </si>
  <si>
    <t>113003</t>
  </si>
  <si>
    <t>metodická činnost OÚPSŘ</t>
  </si>
  <si>
    <t>920 11 - Kapitálové výdaje / odbor územního plánování a stavebního řádu</t>
  </si>
  <si>
    <t>920 11</t>
  </si>
  <si>
    <t>Územní studie</t>
  </si>
  <si>
    <t>ORJ 12 -  odbor informatiky</t>
  </si>
  <si>
    <t>914 12 - Působnosti / odbor informatiky</t>
  </si>
  <si>
    <t>914 12</t>
  </si>
  <si>
    <t>nákupy SW do 60tis.Kč vč.licencí a provozu</t>
  </si>
  <si>
    <t>nákupy HW do 40 tis.Kč a provoz</t>
  </si>
  <si>
    <t>122101</t>
  </si>
  <si>
    <t>provoz multimediálního sálu</t>
  </si>
  <si>
    <t>122102</t>
  </si>
  <si>
    <t>krajská karta - kartové centrum</t>
  </si>
  <si>
    <t>koncepční a projektové práce</t>
  </si>
  <si>
    <t>datové spojení</t>
  </si>
  <si>
    <t>920 12 - Kapitálové výdaje / odbor informatiky</t>
  </si>
  <si>
    <t>920 12</t>
  </si>
  <si>
    <t>124000</t>
  </si>
  <si>
    <t>ORJ 14 - odbor investic a správy nemovitého majektu</t>
  </si>
  <si>
    <t>914 14 - Působnosti / odbor investic a správy nemovitého majektu</t>
  </si>
  <si>
    <t>914 14</t>
  </si>
  <si>
    <t>správa majetku kraje - činnost</t>
  </si>
  <si>
    <t>investorská činnost</t>
  </si>
  <si>
    <t>majetkoprávní operace</t>
  </si>
  <si>
    <t>správa majetku kraje - administrace a příprava VZ</t>
  </si>
  <si>
    <t>Správa majetku kraje - FAMA provoz</t>
  </si>
  <si>
    <t>920 14 - Kapitálové výdaje / odbor investic a správy nemovitého majektu</t>
  </si>
  <si>
    <t>920 14</t>
  </si>
  <si>
    <t>923 14 - Spolufinancování EU / odbor investic a správy nemovitého majetku</t>
  </si>
  <si>
    <t>923 14</t>
  </si>
  <si>
    <t>911</t>
  </si>
  <si>
    <t>925</t>
  </si>
  <si>
    <t>910 15</t>
  </si>
  <si>
    <t xml:space="preserve">x </t>
  </si>
  <si>
    <t>0100110000</t>
  </si>
  <si>
    <t>0100120000</t>
  </si>
  <si>
    <t>0100130000</t>
  </si>
  <si>
    <t>0100160000</t>
  </si>
  <si>
    <t>0100200000</t>
  </si>
  <si>
    <t>0100210000</t>
  </si>
  <si>
    <t>0100000000</t>
  </si>
  <si>
    <t>ochranné pomůcky</t>
  </si>
  <si>
    <t>pohonné hmoty a maziva</t>
  </si>
  <si>
    <t>služby peněžních ústavů</t>
  </si>
  <si>
    <t>opravy a udržování</t>
  </si>
  <si>
    <t>tuzemské cestovné</t>
  </si>
  <si>
    <t>ostatní nákupy jinde nezařazené</t>
  </si>
  <si>
    <t>úhrady sankcí jiným rozpočtům</t>
  </si>
  <si>
    <t>platby daní a poplatků krajům, obcím a státním fondům</t>
  </si>
  <si>
    <t>9100000000</t>
  </si>
  <si>
    <t>stravování</t>
  </si>
  <si>
    <t>911 15</t>
  </si>
  <si>
    <t>K R A J S K Ý   Ú Ř A D</t>
  </si>
  <si>
    <t>výdajový limit kapitoly a resortu</t>
  </si>
  <si>
    <t>1515000000</t>
  </si>
  <si>
    <t>ostatní osobní výdaje</t>
  </si>
  <si>
    <t>odstupné</t>
  </si>
  <si>
    <t>Běžné výdaje krajského úřadu</t>
  </si>
  <si>
    <t>Běžné provozní výdaje</t>
  </si>
  <si>
    <t>nájemné</t>
  </si>
  <si>
    <t>nákup ostatních služeb</t>
  </si>
  <si>
    <t>školení a vzdělávání</t>
  </si>
  <si>
    <t>účastnické poplatky za konference</t>
  </si>
  <si>
    <t>pohoštění</t>
  </si>
  <si>
    <t>2015000000</t>
  </si>
  <si>
    <t>6015000000</t>
  </si>
  <si>
    <t>7015000000</t>
  </si>
  <si>
    <t>8015000000</t>
  </si>
  <si>
    <t>9015000000</t>
  </si>
  <si>
    <t>00xx000000</t>
  </si>
  <si>
    <t>914 15</t>
  </si>
  <si>
    <t>3015000000</t>
  </si>
  <si>
    <t>4015000000</t>
  </si>
  <si>
    <t>920 15</t>
  </si>
  <si>
    <t>1590030000</t>
  </si>
  <si>
    <t>925 15</t>
  </si>
  <si>
    <t xml:space="preserve">S O C I Á L N Í  F O N D </t>
  </si>
  <si>
    <t xml:space="preserve">výdajový limit kapitoly </t>
  </si>
  <si>
    <t>0081000000</t>
  </si>
  <si>
    <t>0082000000</t>
  </si>
  <si>
    <t>0083000000</t>
  </si>
  <si>
    <t>0084000000</t>
  </si>
  <si>
    <t>0086000000</t>
  </si>
  <si>
    <t>0087000000</t>
  </si>
  <si>
    <t>0088000000</t>
  </si>
  <si>
    <t>0089000000</t>
  </si>
  <si>
    <t>0091000000</t>
  </si>
  <si>
    <t>913 18</t>
  </si>
  <si>
    <t>001318</t>
  </si>
  <si>
    <t xml:space="preserve">Centrální pojištění majetku příspěvkových organizací zřizovaných LK </t>
  </si>
  <si>
    <t>914 20 - Působnosti / oddělení veřejných zakázek</t>
  </si>
  <si>
    <t>914 20</t>
  </si>
  <si>
    <t>Zakázková činnost</t>
  </si>
  <si>
    <t>02000010000</t>
  </si>
  <si>
    <t>02000020000</t>
  </si>
  <si>
    <t>Administrace a příprava VZ</t>
  </si>
  <si>
    <t>dopravní obslužnost drážní - tramvaj</t>
  </si>
  <si>
    <t>Činnost dopravního svazu</t>
  </si>
  <si>
    <t>Integrovaný dopravní systém</t>
  </si>
  <si>
    <t>0650000000</t>
  </si>
  <si>
    <t>0661000000</t>
  </si>
  <si>
    <t>0663020000</t>
  </si>
  <si>
    <t>0663040000</t>
  </si>
  <si>
    <t>0663000000</t>
  </si>
  <si>
    <t>0653000000</t>
  </si>
  <si>
    <t>06800270000</t>
  </si>
  <si>
    <t>0690910000</t>
  </si>
  <si>
    <t>0690900000</t>
  </si>
  <si>
    <t>06620250000</t>
  </si>
  <si>
    <t>06620260000</t>
  </si>
  <si>
    <r>
      <t>IROP - Silnice III/27246 Křižany po křižovatku s III/2784 -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</si>
  <si>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t>06620210000</t>
  </si>
  <si>
    <r>
      <t xml:space="preserve">IROP - Silnice II/268 Mimoň - hranice Libereckého kraje, 2. etapa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</si>
  <si>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IROP - Silnice II/268 Mimoň - hranice Libereckého kraje, 2. etapa - </t>
    </r>
    <r>
      <rPr>
        <sz val="8"/>
        <color rgb="FFFF0000"/>
        <rFont val="Arial"/>
        <family val="2"/>
        <charset val="238"/>
      </rPr>
      <t>předfinancování LK</t>
    </r>
  </si>
  <si>
    <t>07501011701</t>
  </si>
  <si>
    <t>KVK  - Databáze regionálních osobností</t>
  </si>
  <si>
    <t>finanční rezerva na řešení provozních potřeb v průběhu roku</t>
  </si>
  <si>
    <t>013070000</t>
  </si>
  <si>
    <t>0748000000</t>
  </si>
  <si>
    <t>07700250000</t>
  </si>
  <si>
    <t>07805150000</t>
  </si>
  <si>
    <t>07804380000</t>
  </si>
  <si>
    <t>0869000000</t>
  </si>
  <si>
    <t>08800170000</t>
  </si>
  <si>
    <t>08800180000</t>
  </si>
  <si>
    <t>08800370000</t>
  </si>
  <si>
    <t>80600000000</t>
  </si>
  <si>
    <t>0970017</t>
  </si>
  <si>
    <t xml:space="preserve">KNL - kompletní rekonstrukce a modernizace </t>
  </si>
  <si>
    <r>
      <t>OPŽP - SEN SPŠ textilní Liberec -</t>
    </r>
    <r>
      <rPr>
        <sz val="8"/>
        <color rgb="FF0000FF"/>
        <rFont val="Arial"/>
        <family val="2"/>
        <charset val="238"/>
      </rPr>
      <t xml:space="preserve"> spolufinancování LK</t>
    </r>
  </si>
  <si>
    <r>
      <t xml:space="preserve">OPŽP - SEN SPŠ textilní Liberec - </t>
    </r>
    <r>
      <rPr>
        <sz val="8"/>
        <color rgb="FFFF0000"/>
        <rFont val="Arial"/>
        <family val="2"/>
        <charset val="238"/>
      </rPr>
      <t>předfinancování LK</t>
    </r>
  </si>
  <si>
    <t xml:space="preserve">léky a zdravotnický materiál </t>
  </si>
  <si>
    <t>teplo</t>
  </si>
  <si>
    <t>plyn</t>
  </si>
  <si>
    <t>elektrická energie</t>
  </si>
  <si>
    <t>nákup ostatních paliv a energie</t>
  </si>
  <si>
    <t>poštovní služby</t>
  </si>
  <si>
    <t>služby telekomunikací a radiokomunikací</t>
  </si>
  <si>
    <t>konzultační, poradenské a právní služby</t>
  </si>
  <si>
    <t>Platy zaměstnanců a ostatní osobní výdaje</t>
  </si>
  <si>
    <t>Osobní výdaje zaměstnanců kraje</t>
  </si>
  <si>
    <t xml:space="preserve">Povinné pojistné za zaměstnance </t>
  </si>
  <si>
    <t>povinné pojistné na veřejné zdravotní pojištění</t>
  </si>
  <si>
    <t>Příspěvek na stravování</t>
  </si>
  <si>
    <t>Odměny při životních jubileích</t>
  </si>
  <si>
    <t>Příspěvek k penzijnímu a životnímu připojištění</t>
  </si>
  <si>
    <t>Poukázky</t>
  </si>
  <si>
    <t>Předplatné a příspěvky na sportovní činnost</t>
  </si>
  <si>
    <t>Předplatné a příspěvky na kulturní činnost</t>
  </si>
  <si>
    <t>Sociální výpomoci (výpomoci a půjčky)</t>
  </si>
  <si>
    <t>Dary</t>
  </si>
  <si>
    <t>Ostatní služby</t>
  </si>
  <si>
    <t>Výdaje sociálního fondu</t>
  </si>
  <si>
    <t>Gymnázium, Česká Lípa, Žitavská 2969, příspěvková organizace</t>
  </si>
  <si>
    <t>Gymnázium, Mimoň, Letná 263, příspěvková organizace</t>
  </si>
  <si>
    <t>Gymnázium, Jablonec nad Nisou, U Balvanu 16, příspěvková organizace</t>
  </si>
  <si>
    <t>Gymnázium, Tanvald, příspěvková organizace</t>
  </si>
  <si>
    <t>Gymnázium F.X.Šaldy, Liberec 11, Partyzánská 530, příspěvková organizace</t>
  </si>
  <si>
    <t>Gymnázium, Frýdlant, Mládeže 884, příspěvková organizace</t>
  </si>
  <si>
    <t>Gymnázium Ivana Olbrachta, Semily, Nad Špejcharem 574, příspěvková organizace</t>
  </si>
  <si>
    <t>Gymnázium, Turnov, Jana Palacha 804, příspěvková organizace</t>
  </si>
  <si>
    <t>Gymnázium Dr. Antona Randy, Jablonec nad Nisou, příspěvková organizace</t>
  </si>
  <si>
    <t>Gymnázium, Střední odborná škola a Střední zdravotnická škola Jilemnice, Tkalcovská 460, příspěvková organizace</t>
  </si>
  <si>
    <t>Gymnázium a Střední odborná škola pedagogická, Liberec, Jeronýmova 425/27, příspěvková organizace</t>
  </si>
  <si>
    <t>Obchodní akademie, Česká Lípa, náměstí Osvobození 422, příspěvková organizace</t>
  </si>
  <si>
    <t>Vyšší odborná škola mezinárodního obchodu a Obchodní akademie, Jablonec nad Nisou, Horní náměstí 15, příspěvková organizace</t>
  </si>
  <si>
    <t>Obchodní akademie a Jazyková škola s právem státní jazykové zkoušky, Liberec, Šamánkova 500/8, příspěvková organizace</t>
  </si>
  <si>
    <t>Střední průmyslová škola, Česká Lípa, Havlíčkova 426, příspěvková organizace</t>
  </si>
  <si>
    <t>Střední průmyslová škola stavební, Liberec 1, Sokolovské náměstí 14, příspěvková organizace</t>
  </si>
  <si>
    <t>Vyšší odborná škola sklářská a Střední škola, Nový Bor, Wolkerova 316, příspěvková organizace</t>
  </si>
  <si>
    <t>Střední uměleckoprůmyslová škola sklářská, Kamenický Šenov, Havlíčkova 57, příspěvková organizace</t>
  </si>
  <si>
    <t>Střední uměleckoprůmyslová škola a Vyšší odborná škola, Jablonec nad Nisou, Horní náměstí 1, příspěvková organizace</t>
  </si>
  <si>
    <t>Střední uměleckoprůmyslová škola sklářská, Železný Brod, Smetanovo zátiší 470, příspěvková organizace</t>
  </si>
  <si>
    <t>Střední uměleckoprůmyslová škola a Vyšší odborná škola, Turnov, Skálova 373, příspěvková organizace</t>
  </si>
  <si>
    <t>Střední zdravotnická škola a Vyšší odborná škola zdravotnická, Liberec, Kostelní 9, příspěvková organizace</t>
  </si>
  <si>
    <t>Střední zdravotnická škola, Turnov, 28. října 1390, příspěvková organizace</t>
  </si>
  <si>
    <t>Střední škola a Mateřská škola, Liberec, Na Bojišti 15, příspěvková organizace</t>
  </si>
  <si>
    <t>Střední škola strojní, stavební a dopravní, Liberec II, Truhlářská 360/3, příspěvková organizace</t>
  </si>
  <si>
    <t>Střední škola, Semily, příspěvková organizace</t>
  </si>
  <si>
    <t>Integrovaná střední škola, Vysoké nad Jizerou, Dr. Farského 300, příspěvková organizace</t>
  </si>
  <si>
    <t>Střední zdravotnická škola a Střední odborná škola, Česká Lípa, příspěvková organizace</t>
  </si>
  <si>
    <t>Střední průmyslová škola technická, Jablonec nad Nisou, Belgická 4852, příspěvková organizace</t>
  </si>
  <si>
    <t>Střední škola řemesel a služeb, Jablonec nad Nisou, Smetanova 66, příspěvková organizace</t>
  </si>
  <si>
    <t>Střední škola gastronomie a služeb, Liberec, Dvorská 447/29, příspěvková organizace</t>
  </si>
  <si>
    <t>Střední škola, Lomnice nad Popelkou, Antala Staška 213, příspěvková organizace</t>
  </si>
  <si>
    <t>Střední škola hospodářská a lesnická, Frýdlant, Bělíkova 1387, příspěvková organizace</t>
  </si>
  <si>
    <t>Střední odborná škola, Liberec, Jablonecká 999, příspěvková organizace</t>
  </si>
  <si>
    <t>Obchodní akademie, Hotelová škola a Střední odborná škola, Turnov, Zborovská 519, příspěvková organizace</t>
  </si>
  <si>
    <t>Základní škola a Mateřská škola logopedická, Liberec, příspěvková organizace</t>
  </si>
  <si>
    <t>Základní škola a Mateřská škola pro tělesně postižené, Liberec, Lužická 920/7, příspěvková organizace</t>
  </si>
  <si>
    <t>Základní škola, Jablonec nad Nisou, Liberecká 1734/31, příspěvková organizace</t>
  </si>
  <si>
    <t>Základní škola a Mateřská škola při dětské léčebně Cvikov, Ústavní 531, příspěvková organizace</t>
  </si>
  <si>
    <t>Základní škola a Mateřská škola při nemocnici Liberec, Husova 357/10, příspěvková organizace</t>
  </si>
  <si>
    <t>Základní škola a Mateřská škola, Jablonec nad Nisou, Kamenná 404/4, příspěvková organizace</t>
  </si>
  <si>
    <t>Základní škola, Tanvald, Údolí Kamenice 238, příspěvková organizace</t>
  </si>
  <si>
    <t>Základní škola a Mateřská škola, Jilemnice, Komenského 103, příspěvková organizace</t>
  </si>
  <si>
    <t>Základní škola speciální, Semily, Nádražní 213, příspěvková organizace</t>
  </si>
  <si>
    <t>Dětský domov, Česká Lípa, Mariánská 570, příspěvková organizace</t>
  </si>
  <si>
    <t>Dětský domov, Jablonné v Podještědí, Zámecká 1, příspěvková organizace</t>
  </si>
  <si>
    <t>Dětský domov, Základní škola a Mateřská škola, Krompach 47, příspěvková organizace</t>
  </si>
  <si>
    <t>Dětský domov, Dubá-Deštná 6, příspěvková organizace</t>
  </si>
  <si>
    <t>Dětský domov, Jablonec nad Nisou, Pasecká 20, příspěvková organizace</t>
  </si>
  <si>
    <t>Dětský domov, Frýdlant, Větrov 3005, příspěvková organizace</t>
  </si>
  <si>
    <t>Dětský domov, Semily, Nad Školami 480, příspěvková organizace</t>
  </si>
  <si>
    <t>Pedagogicko-psychologická poradna, Česká Lípa, Havlíčkova 443, příspěvková organizace</t>
  </si>
  <si>
    <t>Pedagogicko-psychologická poradna, Jablonec nad Nisou, příspěvková organizace</t>
  </si>
  <si>
    <t>Pedagogicko-psychologická poradna, Liberec 2, Truhlářská 3, příspěvková organizace</t>
  </si>
  <si>
    <t>Pedagogicko-psychologická poradna a speciálně pedagogické centrum, Semily, příspěvková organizace</t>
  </si>
  <si>
    <t>Speciálně pedagogické centrum logopedické a surdopedické, příspěvková organizace</t>
  </si>
  <si>
    <t>Nedaňové příjmy - ostatní příjmy</t>
  </si>
  <si>
    <t>ostatní nedaňové příjmy</t>
  </si>
  <si>
    <t>Běžné (neinvestiční) dotace a příspěvky</t>
  </si>
  <si>
    <t>neinvestiční transfery přijaté od obcí</t>
  </si>
  <si>
    <t>0000</t>
  </si>
  <si>
    <t>nerozepsané</t>
  </si>
  <si>
    <t>Magistrát Liberec</t>
  </si>
  <si>
    <t>MěÚ Český Dub</t>
  </si>
  <si>
    <t>MěÚ Frýdlant</t>
  </si>
  <si>
    <t>MěÚ Hejnice</t>
  </si>
  <si>
    <t>MěÚ Hodkovice n.m.</t>
  </si>
  <si>
    <t>MěÚ Hrádek n.N.</t>
  </si>
  <si>
    <t>MěÚ Chrastava</t>
  </si>
  <si>
    <t>MěÚ Nové Město p.Sm.</t>
  </si>
  <si>
    <t>MěÚ Raspenava</t>
  </si>
  <si>
    <t>OÚ Bílá</t>
  </si>
  <si>
    <t>OÚ Bílý Kostel</t>
  </si>
  <si>
    <t>OÚ Bílý Potok</t>
  </si>
  <si>
    <t>OÚ Bulovka</t>
  </si>
  <si>
    <t>OÚ Cetenov</t>
  </si>
  <si>
    <t>OÚ Černousy</t>
  </si>
  <si>
    <t>OÚ Čtveřín</t>
  </si>
  <si>
    <t>OÚ Detřichov</t>
  </si>
  <si>
    <t>OÚ Dlouhý Most</t>
  </si>
  <si>
    <t>OÚ Dolní Řasnice</t>
  </si>
  <si>
    <t>OÚ Habartice</t>
  </si>
  <si>
    <t>OÚ Heřmanice</t>
  </si>
  <si>
    <t>OÚ Hlavice</t>
  </si>
  <si>
    <t>OÚ Horní Řasnice</t>
  </si>
  <si>
    <t>OÚ Chotyně</t>
  </si>
  <si>
    <t>OÚ Janův Důl</t>
  </si>
  <si>
    <t>OÚ Jeřmanice</t>
  </si>
  <si>
    <t>OÚ Jindřichovice</t>
  </si>
  <si>
    <t>OÚ Kobyly</t>
  </si>
  <si>
    <t>OÚ Krásný Les</t>
  </si>
  <si>
    <t>OÚ Kryštofovo Údolí</t>
  </si>
  <si>
    <t>OÚ Křižany</t>
  </si>
  <si>
    <t>OÚ Kunratice u Frýdlantu</t>
  </si>
  <si>
    <t>OÚ Lázně Libverda</t>
  </si>
  <si>
    <t>OÚ Lažany</t>
  </si>
  <si>
    <t>OÚ Mníšek</t>
  </si>
  <si>
    <t>OÚ Nová ves</t>
  </si>
  <si>
    <t>OÚ Oldřichov v Hájích</t>
  </si>
  <si>
    <t>OÚ Osečná</t>
  </si>
  <si>
    <t>OÚ Paceřice</t>
  </si>
  <si>
    <t>OÚ Pěnčín</t>
  </si>
  <si>
    <t>OÚ Pertoltice</t>
  </si>
  <si>
    <t>OÚ Proseč p.Ještědem</t>
  </si>
  <si>
    <t>OÚ Příšovice</t>
  </si>
  <si>
    <t>OÚ Radimovice</t>
  </si>
  <si>
    <t>OÚ Rynoltice</t>
  </si>
  <si>
    <t>OÚ Soběslavice</t>
  </si>
  <si>
    <t>OÚ Stráž n.N.</t>
  </si>
  <si>
    <t>OÚ Světlá p. Ještědem</t>
  </si>
  <si>
    <t>OÚ Svijanský Újezd</t>
  </si>
  <si>
    <t>OÚ Svijany</t>
  </si>
  <si>
    <t>OÚ Sychrov</t>
  </si>
  <si>
    <t>OÚ Šimomovice</t>
  </si>
  <si>
    <t>OÚ Višňová</t>
  </si>
  <si>
    <t>OÚ Vlastibořice</t>
  </si>
  <si>
    <t>OÚ Všelibice</t>
  </si>
  <si>
    <t>OÚ Zdislava</t>
  </si>
  <si>
    <t>OÚ Žďárek</t>
  </si>
  <si>
    <t>MěÚ Jablonné v Podještědí</t>
  </si>
  <si>
    <t>OÚ Janovice v Podještědí</t>
  </si>
  <si>
    <t>MěÚ Jablonec n.N.</t>
  </si>
  <si>
    <t>MěÚ Desná</t>
  </si>
  <si>
    <t>Rychnov u Jablonce</t>
  </si>
  <si>
    <t>MěÚ Smržovka</t>
  </si>
  <si>
    <t>MěÚ Tanvald</t>
  </si>
  <si>
    <t>MěÚ Velké Hamry</t>
  </si>
  <si>
    <t>MěÚ Železný Brod</t>
  </si>
  <si>
    <t>OÚ Albrechtice</t>
  </si>
  <si>
    <t>OÚ Bedřichov</t>
  </si>
  <si>
    <t>OÚ Dalešice</t>
  </si>
  <si>
    <t>OÚ Držkov</t>
  </si>
  <si>
    <t>OÚ Frýdštejn</t>
  </si>
  <si>
    <t>OÚ Janov n.N.</t>
  </si>
  <si>
    <t>OÚ Jenišovice</t>
  </si>
  <si>
    <t>OÚ Jílové</t>
  </si>
  <si>
    <t>OÚ Jiřetín p. Bukovou</t>
  </si>
  <si>
    <t>OÚ Josefův Důl</t>
  </si>
  <si>
    <t>OÚ Koberovy</t>
  </si>
  <si>
    <t>OÚ Kořenov</t>
  </si>
  <si>
    <t>OÚ Líšný</t>
  </si>
  <si>
    <t>OÚ Loužnice</t>
  </si>
  <si>
    <t>OÚ Lučany n.N.</t>
  </si>
  <si>
    <t>OÚ Malá Skála</t>
  </si>
  <si>
    <t>OÚ Maršovice</t>
  </si>
  <si>
    <t>OÚ Nová Ves</t>
  </si>
  <si>
    <t>OÚ Plavy</t>
  </si>
  <si>
    <t>OÚ Pulečný</t>
  </si>
  <si>
    <t>OÚ Radčice</t>
  </si>
  <si>
    <t>OÚ Rádlo</t>
  </si>
  <si>
    <t>OÚ Skuhrov</t>
  </si>
  <si>
    <t>OÚ Vlastiboř</t>
  </si>
  <si>
    <t>OÚ Zásada</t>
  </si>
  <si>
    <t>OÚ Zlatá Olešnice</t>
  </si>
  <si>
    <t>MěÚ Č.Lípa</t>
  </si>
  <si>
    <t>MěÚ Cvikov</t>
  </si>
  <si>
    <t>MěÚ Doksy</t>
  </si>
  <si>
    <t>MěÚ Dubá</t>
  </si>
  <si>
    <t>MěÚ Kamenický Šenov</t>
  </si>
  <si>
    <t>MěÚ Mimoň</t>
  </si>
  <si>
    <t>MěÚ Nový Bor</t>
  </si>
  <si>
    <t>MěÚ Stráž pod Ralskem</t>
  </si>
  <si>
    <t>MěÚ Zákupy</t>
  </si>
  <si>
    <t>MěÚ Žandov</t>
  </si>
  <si>
    <t>OÚ Bezděz</t>
  </si>
  <si>
    <t>OÚ Blatce</t>
  </si>
  <si>
    <t>OÚ Blížervedly</t>
  </si>
  <si>
    <t>OÚ Bohatice</t>
  </si>
  <si>
    <t>OÚ Brniště</t>
  </si>
  <si>
    <t>OÚ Dubnice</t>
  </si>
  <si>
    <t>OÚ Hamr na Jezeře</t>
  </si>
  <si>
    <t>OÚ Holany</t>
  </si>
  <si>
    <t>OÚ Horní Libchava</t>
  </si>
  <si>
    <t>OÚ Horní Police</t>
  </si>
  <si>
    <t>OÚ Chlum</t>
  </si>
  <si>
    <t>OÚ Chotovice</t>
  </si>
  <si>
    <t>OÚ Jestřebí</t>
  </si>
  <si>
    <t>OÚ Kozly</t>
  </si>
  <si>
    <t>OÚ Kravaře u Č Lípy</t>
  </si>
  <si>
    <t>OÚ Krompach</t>
  </si>
  <si>
    <t>OÚ Kunratice u Cvikova</t>
  </si>
  <si>
    <t>OÚ Kvítkov</t>
  </si>
  <si>
    <t>OÚ Luka</t>
  </si>
  <si>
    <t>OÚ Mařenice</t>
  </si>
  <si>
    <t>OÚ Noviny p. Ralskem</t>
  </si>
  <si>
    <t>Nový Oldřichov</t>
  </si>
  <si>
    <t>OÚ Okna</t>
  </si>
  <si>
    <t>OÚ Okrouhlá</t>
  </si>
  <si>
    <t>OÚ Polevsko</t>
  </si>
  <si>
    <t>OÚ Provodín</t>
  </si>
  <si>
    <t>OÚ Prysk</t>
  </si>
  <si>
    <t>OÚ Radvanec</t>
  </si>
  <si>
    <t>OÚ Ralsko</t>
  </si>
  <si>
    <t>Oú Skalice</t>
  </si>
  <si>
    <t>OÚ Skalka U Doks</t>
  </si>
  <si>
    <t>OÚ Sloup v Čechách</t>
  </si>
  <si>
    <t>OÚ Slunečná</t>
  </si>
  <si>
    <t>OÚ Sosnová</t>
  </si>
  <si>
    <t>OÚ Stružnice</t>
  </si>
  <si>
    <t>OÚ Stvolínky</t>
  </si>
  <si>
    <t>OÚ Svojkov</t>
  </si>
  <si>
    <t>OÚ Svor</t>
  </si>
  <si>
    <t>OÚ Tachov</t>
  </si>
  <si>
    <t>OÚ Tuhaň</t>
  </si>
  <si>
    <t>OÚ Velenice</t>
  </si>
  <si>
    <t>OÚ Velký Valtinov</t>
  </si>
  <si>
    <t>OÚ Volfartice</t>
  </si>
  <si>
    <t>OÚ Vrchovany</t>
  </si>
  <si>
    <t>OÚ Zahrádky</t>
  </si>
  <si>
    <t>OÚ Ždírec</t>
  </si>
  <si>
    <t>MěÚ Semily</t>
  </si>
  <si>
    <t>OÚ Harrachov v Krkonoších</t>
  </si>
  <si>
    <t>OÚ Jablonec n.Jizerou</t>
  </si>
  <si>
    <t>MěÚ Jilemnice</t>
  </si>
  <si>
    <t>MěÚ Lomn ice n.Popelkou</t>
  </si>
  <si>
    <t>MěÚ Rokytnice n.Jizerou</t>
  </si>
  <si>
    <t>MěÚ Rovensko pod Troskami</t>
  </si>
  <si>
    <t>MěÚ Turnov</t>
  </si>
  <si>
    <t>MěÚ Vysoké n. Jizerou</t>
  </si>
  <si>
    <t>OÚ Bělá</t>
  </si>
  <si>
    <t>OÚ Benecko</t>
  </si>
  <si>
    <t>Benešov u Semil</t>
  </si>
  <si>
    <t>OÚ Bozkov</t>
  </si>
  <si>
    <t>OÚ Bradlecká Lhota</t>
  </si>
  <si>
    <t>OÚ Bukovina U Čisté</t>
  </si>
  <si>
    <t>Bystrá n.Jizerou</t>
  </si>
  <si>
    <t>OÚ Čistá u Horek</t>
  </si>
  <si>
    <t>Háje n. Jizerou</t>
  </si>
  <si>
    <t>OÚ Holenice</t>
  </si>
  <si>
    <t>Horka u Staré Paky</t>
  </si>
  <si>
    <t>OÚ Horní Branná</t>
  </si>
  <si>
    <t>OÚ Hrubá Skála</t>
  </si>
  <si>
    <t>OÚ Chuchelna</t>
  </si>
  <si>
    <t>OÚ Jesenný</t>
  </si>
  <si>
    <t>OÚ Jestřabí v Krkonoších</t>
  </si>
  <si>
    <t>OÚ Kacanovy</t>
  </si>
  <si>
    <t>OÚ Karlovice</t>
  </si>
  <si>
    <t>OÚ Klokočí</t>
  </si>
  <si>
    <t>OÚ Košťálov</t>
  </si>
  <si>
    <t>Kruh</t>
  </si>
  <si>
    <t>OÚ Ktová</t>
  </si>
  <si>
    <t>OÚ Levínská Olešnice</t>
  </si>
  <si>
    <t>OÚ Libštát</t>
  </si>
  <si>
    <t>OÚ Loučky</t>
  </si>
  <si>
    <t>OÚ Martinice v Krkonoších</t>
  </si>
  <si>
    <t>OÚ Mírová pod Kozákovem</t>
  </si>
  <si>
    <t>OÚ Modřišice</t>
  </si>
  <si>
    <t>OÚ Mříčná</t>
  </si>
  <si>
    <t>Nová Ves p.Popelkou</t>
  </si>
  <si>
    <t>OÚ Ohrazenice</t>
  </si>
  <si>
    <t>OÚ Olešnice u Turnova</t>
  </si>
  <si>
    <t>OÚ Paseky n. Jizerou</t>
  </si>
  <si>
    <t>OÚ Peřimov</t>
  </si>
  <si>
    <t>OÚ poniklá n.Jizerou</t>
  </si>
  <si>
    <t>OÚ Přepeře</t>
  </si>
  <si>
    <t>OÚ Příkrý</t>
  </si>
  <si>
    <t>OÚ Radostná pod Kozákovem</t>
  </si>
  <si>
    <t>OÚ Rakousy</t>
  </si>
  <si>
    <t>OÚ Roprachtice</t>
  </si>
  <si>
    <t>OÚ Roztoky u Jilemnice</t>
  </si>
  <si>
    <t>OÚ Roztoky u Semil</t>
  </si>
  <si>
    <t>OÚ Slaná</t>
  </si>
  <si>
    <t>OÚ Stružinec</t>
  </si>
  <si>
    <t>OÚ Studenec</t>
  </si>
  <si>
    <t>OÚ Svojek</t>
  </si>
  <si>
    <t>OÚ Syřenov</t>
  </si>
  <si>
    <t>OÚ Tatobity</t>
  </si>
  <si>
    <t>OÚ Troskovice</t>
  </si>
  <si>
    <t>OÚ Veselá</t>
  </si>
  <si>
    <t>OÚ Víchová n. Jizerou</t>
  </si>
  <si>
    <t>OÚ Vítkovice</t>
  </si>
  <si>
    <t>OÚ Všeň</t>
  </si>
  <si>
    <t>OÚ Vyskeř</t>
  </si>
  <si>
    <t>OÚ Záhoří</t>
  </si>
  <si>
    <t>OÚ Žernov</t>
  </si>
  <si>
    <t>Středisko ekologické výchovy Libereckého kraje, příspěvková organizace</t>
  </si>
  <si>
    <t>Krajská vědecká knihovna v Liberci, příspěvková organizace</t>
  </si>
  <si>
    <t>Severočeské muzeum v Liberci, příspěvková organizace</t>
  </si>
  <si>
    <t>Oblastní galerie Liberec, příspěvková organizace</t>
  </si>
  <si>
    <t>Vlastivědné muzeum a galrie v České Lípě, příspěvková organizace</t>
  </si>
  <si>
    <t>Muzeum Českého ráje v Turnově, příspěvková organizace</t>
  </si>
  <si>
    <t>Jedličkův ústav, příspěvková organizace</t>
  </si>
  <si>
    <t>Centrum  intervenčních a psychosociálních služeb Libereckého kraje, příspěvková organizace</t>
  </si>
  <si>
    <t>OSTARA, příspěvková organizace</t>
  </si>
  <si>
    <t>Domov Sluneční dvůr, příspěvková organizace</t>
  </si>
  <si>
    <t>Denní a pobytové sociální služby, příspěvková organizace</t>
  </si>
  <si>
    <t>Služby sociální péče TEREZA, příspěvková organizace</t>
  </si>
  <si>
    <t>Domov důchodců Sloup v Čechách, příspěvková organizace</t>
  </si>
  <si>
    <t>Domov důchodců Rokytnice nad Jizerou, příspěvková organizace</t>
  </si>
  <si>
    <t>Domov důchodců Jablonecké Paseky, příspěvková organizace</t>
  </si>
  <si>
    <t>Domov důchodců Velké Hamry, příspěvková organizace</t>
  </si>
  <si>
    <t>Domov důchodců Český Dub, příspěvková organizace</t>
  </si>
  <si>
    <t>Domov důchodců Jindřichovice pod Smrkem, příspěvková organizace</t>
  </si>
  <si>
    <t>Domov Raspenava, příspěvková organizace</t>
  </si>
  <si>
    <t>APOSS Liberec, příspěvková organizace</t>
  </si>
  <si>
    <t>Domov a Centrum aktivity, příspěvková organizace</t>
  </si>
  <si>
    <t>Domov a Centrum denních služeb Jablonec n.N., příspěvková organizace</t>
  </si>
  <si>
    <t>Dětské centrum Liberec, příspěvková organizace</t>
  </si>
  <si>
    <t>Krajská správa silnic Libereckého kraje, příspěvková organizace</t>
  </si>
  <si>
    <t>Léčebna respiračních nemocí Cvikov, příspěvková organizace</t>
  </si>
  <si>
    <t>Zdravotnická záchranná služba Libereckého kraje, příspěvková organizace</t>
  </si>
  <si>
    <t>ORJ 21 - odbor dopravní obslužnosti</t>
  </si>
  <si>
    <t>914 21 - Působnosti / odbor dopravní obslužnosti</t>
  </si>
  <si>
    <t>915 01 - Významné akce / odbor kancelář hejtmana</t>
  </si>
  <si>
    <t>V Ý Z N A M N É  A K C E</t>
  </si>
  <si>
    <t>915 01</t>
  </si>
  <si>
    <t>915</t>
  </si>
  <si>
    <t>významné akce - limit výdajů</t>
  </si>
  <si>
    <t>915 04</t>
  </si>
  <si>
    <t>915 04 - Významné akce / odbor školství, mládeže, tělovýchovy a sportu</t>
  </si>
  <si>
    <t>915 07</t>
  </si>
  <si>
    <t>915 07 - Významné akce / odbor kultury, památkové péče a cestovního ruchu</t>
  </si>
  <si>
    <t>915 08 - Významné akce / odbor životního prostředí a zemědělství</t>
  </si>
  <si>
    <t>915 08</t>
  </si>
  <si>
    <t>917 21 - Transfery / odbor dopravní obslužnosti</t>
  </si>
  <si>
    <t>ORJ 06 - odbor silničního hospodářství</t>
  </si>
  <si>
    <t>912 06 - Účelové příspěvky PO / odbor silničního hospodářství</t>
  </si>
  <si>
    <t>913 06 - Příspěvkové organizace / odbor silničního hospodářství</t>
  </si>
  <si>
    <t>914 06 - Působnosti / odbor silničního hospodářství</t>
  </si>
  <si>
    <t>917 06 - Transfery / odbor silničního hospodářství</t>
  </si>
  <si>
    <t>920 06 - Kapitálové výdaje / odbor silničního hospodářství</t>
  </si>
  <si>
    <t>923 06 - Spolufinancování EU / odbor silničního hospodářství</t>
  </si>
  <si>
    <t>926 06 - Dotační fond / odbor silničního hospodářství</t>
  </si>
  <si>
    <t>WEB kraje</t>
  </si>
  <si>
    <t>029100</t>
  </si>
  <si>
    <t>oslavy významných výročí</t>
  </si>
  <si>
    <t>podpora 1. ročníků ZŠ v LK</t>
  </si>
  <si>
    <t>světově vyhlášené značky Libereckého kraje</t>
  </si>
  <si>
    <t>01700094008</t>
  </si>
  <si>
    <t>Město Nový Bor - Mezinárodní sklářské sympozium IGS</t>
  </si>
  <si>
    <t>peněžité dary a neinvestiční transfery</t>
  </si>
  <si>
    <t>Vybudování kamerového systému PČR LK</t>
  </si>
  <si>
    <t>0181092</t>
  </si>
  <si>
    <t>Spolek válečných veteránů československého samostatného protichemického praporu</t>
  </si>
  <si>
    <t>Dlouhodobá podpora HZS LK</t>
  </si>
  <si>
    <t>Změny územních plánů vyvolané aktualizací zásad územního rozvoje LK</t>
  </si>
  <si>
    <t>Nákupy SW a HW a ostatní činnosti v informatice</t>
  </si>
  <si>
    <t>06800803102</t>
  </si>
  <si>
    <t>06800804001</t>
  </si>
  <si>
    <t>06800802001</t>
  </si>
  <si>
    <t>odbavovací zařízení MHD Jablonec nad Nisou - DSOJ</t>
  </si>
  <si>
    <t>odbavovací zařízení MHD Česká Lípa - Město Česká Lípa</t>
  </si>
  <si>
    <t>odbavovací zařízení MHD Liberec - Statutární město Liberec</t>
  </si>
  <si>
    <t>Velkoplošné opravy havarijních úseků - nerozepsaná rezerva</t>
  </si>
  <si>
    <t>Interreg V-A – Cyklotrasy v PL/CZ pohraničí – II. etapa</t>
  </si>
  <si>
    <t>Ostraha areálu Ralsko</t>
  </si>
  <si>
    <r>
      <t xml:space="preserve">IROP - Silnice III/2784 Světlá pod Ještědem - Výpřež, 1. etapa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</si>
  <si>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IROP - Silnice III/27246 Křižany po křižovatku s III/2784 -</t>
    </r>
    <r>
      <rPr>
        <sz val="8"/>
        <color indexed="12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</si>
  <si>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t xml:space="preserve">IROP - Silnice III/2784 Světlá pod Ještědem - Výpřež, 1. etapa - </t>
    </r>
    <r>
      <rPr>
        <sz val="8"/>
        <color rgb="FFFF0000"/>
        <rFont val="Arial"/>
        <family val="2"/>
        <charset val="238"/>
      </rPr>
      <t>předfinancování LK</t>
    </r>
  </si>
  <si>
    <t>činnost a školení povodňového orgánu</t>
  </si>
  <si>
    <t>aktualizace Povodňového plánu LK</t>
  </si>
  <si>
    <t>0890010000</t>
  </si>
  <si>
    <t>GIS dlouhodobé smluvní závazky</t>
  </si>
  <si>
    <t>Fresh FOOD FESTIVAL</t>
  </si>
  <si>
    <t>0853020000</t>
  </si>
  <si>
    <t>Metod.pomoc obcím - zvyš.podílu tř.odpadu</t>
  </si>
  <si>
    <t>Grantový fond EV dětí -Nadace Ivana Dejmala</t>
  </si>
  <si>
    <t>podpora činnosti - Potravinová banka</t>
  </si>
  <si>
    <t>Podpora činnosti - Nábytková banka Libereckého kraje</t>
  </si>
  <si>
    <t>08800930000</t>
  </si>
  <si>
    <t>08700230000</t>
  </si>
  <si>
    <t>ocenění v soutěži "Zlatá popelnice" měst a obcí  LK v odvětví třídění odpadů</t>
  </si>
  <si>
    <t>Naplňování Koncepce EVVO LK 2021-2030 - individuální dotace územním koordinátorům EVVO</t>
  </si>
  <si>
    <t>Implementace akčního plánu adaptace na změnu klimatu v podmínkách LK</t>
  </si>
  <si>
    <t>0864080000</t>
  </si>
  <si>
    <t>Aktualizace Plánu odpadového hospodářství LK</t>
  </si>
  <si>
    <t>výstavba a obnova infrastruktury - spoluúčast kraje</t>
  </si>
  <si>
    <t>0990740000</t>
  </si>
  <si>
    <t>Lékařská pohotovostní služba - příspěvek na služby</t>
  </si>
  <si>
    <t>095300</t>
  </si>
  <si>
    <t>DSA - zajištění speciálních záchranných prací - provoz vrtulníku LZS</t>
  </si>
  <si>
    <t>70400000000</t>
  </si>
  <si>
    <t>7.6 Řemeslná a zážitkova turistika</t>
  </si>
  <si>
    <t>7.7 Podpora cestovního ruchu v turistických oblastech</t>
  </si>
  <si>
    <t>70700000000</t>
  </si>
  <si>
    <t>70800000000</t>
  </si>
  <si>
    <t>7.8 Podpora infocenter</t>
  </si>
  <si>
    <t>7.9 Podpora nadregionálních témat a produktů CR</t>
  </si>
  <si>
    <t>70900000000</t>
  </si>
  <si>
    <t>71000000000</t>
  </si>
  <si>
    <t>7.10 Infrastruktura cestovního ruchu</t>
  </si>
  <si>
    <t xml:space="preserve">kapitálové výdaje - limit výdajů </t>
  </si>
  <si>
    <t xml:space="preserve">krizový fond - limit výdajů </t>
  </si>
  <si>
    <t>dotační fond - limit výdajů</t>
  </si>
  <si>
    <t>Příspěvek na provoz Hospice LK</t>
  </si>
  <si>
    <t>0970001</t>
  </si>
  <si>
    <t>fond ochrany vod - limit výdajů</t>
  </si>
  <si>
    <t>lesnický fond - limit výdajů</t>
  </si>
  <si>
    <t>spolufinancování EU - limit výdajů</t>
  </si>
  <si>
    <t xml:space="preserve">pokladní správa - limit výdajů </t>
  </si>
  <si>
    <t>926 01</t>
  </si>
  <si>
    <t>Programy resortu sociálních věcí</t>
  </si>
  <si>
    <t>Programy resortu dopravy</t>
  </si>
  <si>
    <t>Botanická zahrada Liberec</t>
  </si>
  <si>
    <t>Zoo Liberec</t>
  </si>
  <si>
    <t>1706</t>
  </si>
  <si>
    <t>1707</t>
  </si>
  <si>
    <t>MČRT - opravy a údržba  věšadlového mostu Bystrá nad Jizerou</t>
  </si>
  <si>
    <t>Mimořádné účelové příspěvky pro PO resortu kultury - nerozepsané</t>
  </si>
  <si>
    <t>0712000000</t>
  </si>
  <si>
    <t>0731010000</t>
  </si>
  <si>
    <t>0721000000</t>
  </si>
  <si>
    <t>0725000000</t>
  </si>
  <si>
    <t>0731000000</t>
  </si>
  <si>
    <t>0733000000</t>
  </si>
  <si>
    <t>0737000000</t>
  </si>
  <si>
    <t>0738000000</t>
  </si>
  <si>
    <t>0744000000</t>
  </si>
  <si>
    <t>0750140000</t>
  </si>
  <si>
    <t>Neinvestiční dotace NNO a podobným organizacím</t>
  </si>
  <si>
    <t>07700260000</t>
  </si>
  <si>
    <t>07700272031</t>
  </si>
  <si>
    <t>Dixieland v Křižanech</t>
  </si>
  <si>
    <t>07700280000</t>
  </si>
  <si>
    <t>Festival Všudybud</t>
  </si>
  <si>
    <t>07700290000</t>
  </si>
  <si>
    <t>07700230000</t>
  </si>
  <si>
    <t>07700240000</t>
  </si>
  <si>
    <t>07803270000</t>
  </si>
  <si>
    <t>Memorandum LK a SML - investice</t>
  </si>
  <si>
    <t>Memorandum LK a SML - neinvestice</t>
  </si>
  <si>
    <t>Kniha roku</t>
  </si>
  <si>
    <t>0515000000</t>
  </si>
  <si>
    <t>0520000000</t>
  </si>
  <si>
    <t>0523000000</t>
  </si>
  <si>
    <t>0524000000</t>
  </si>
  <si>
    <t>0525000000</t>
  </si>
  <si>
    <t>0528000000</t>
  </si>
  <si>
    <t>0530000000</t>
  </si>
  <si>
    <t>0540000000</t>
  </si>
  <si>
    <t>0550000000</t>
  </si>
  <si>
    <t>0560000000</t>
  </si>
  <si>
    <t>0561000000</t>
  </si>
  <si>
    <t>0570000000</t>
  </si>
  <si>
    <t>0570100000</t>
  </si>
  <si>
    <t>05700010000</t>
  </si>
  <si>
    <t>05800060000</t>
  </si>
  <si>
    <t>05700070000</t>
  </si>
  <si>
    <t>05700910000</t>
  </si>
  <si>
    <t>05701080000</t>
  </si>
  <si>
    <t>05701090000</t>
  </si>
  <si>
    <t>05800170000</t>
  </si>
  <si>
    <t>Činnost organizací sdružujících seniory</t>
  </si>
  <si>
    <t>05701100000</t>
  </si>
  <si>
    <t>Komunitní plánování obcí s rozšířenou působností</t>
  </si>
  <si>
    <t>05801440000</t>
  </si>
  <si>
    <t>Podpora investičních záměrů v sociální oblasti</t>
  </si>
  <si>
    <t>1792190000</t>
  </si>
  <si>
    <t>Liberecký kraj sobě</t>
  </si>
  <si>
    <t>Ocenění vítěze soutěže Karla Hubáčka - Stavba roku LK</t>
  </si>
  <si>
    <t>020800000000</t>
  </si>
  <si>
    <t>2.8 Podpora dodatečné instalace akumulační nádoby u domácích kotlů na pevná paliva</t>
  </si>
  <si>
    <t>08620191448</t>
  </si>
  <si>
    <t>09620091910</t>
  </si>
  <si>
    <t>0301000000</t>
  </si>
  <si>
    <t>0301010000</t>
  </si>
  <si>
    <t>0301020000</t>
  </si>
  <si>
    <t>0302000000</t>
  </si>
  <si>
    <t>0303000000</t>
  </si>
  <si>
    <t>0306000000</t>
  </si>
  <si>
    <t>rozpočtová finanční rezerva kraje dle zásad</t>
  </si>
  <si>
    <t xml:space="preserve">Úhrada ÚROKŮ rezerva KNL - Modernizace I. et. </t>
  </si>
  <si>
    <t>úvěry - limit výdajů a financování</t>
  </si>
  <si>
    <t>1590400000</t>
  </si>
  <si>
    <t>1590410000</t>
  </si>
  <si>
    <t>Renovace páternosteru</t>
  </si>
  <si>
    <t>Rekonstrukce kuchyně a jídelny</t>
  </si>
  <si>
    <t>04503080000</t>
  </si>
  <si>
    <t>Realizace programu neformálního vzdělávání DofE</t>
  </si>
  <si>
    <t>04600200000</t>
  </si>
  <si>
    <t>04811805447</t>
  </si>
  <si>
    <t>04811770000</t>
  </si>
  <si>
    <t>04809084704</t>
  </si>
  <si>
    <t>04809090000</t>
  </si>
  <si>
    <t>Burza středních škol v České Lípě  - doprava žáků</t>
  </si>
  <si>
    <t>Informační a vzdělávací portál EDULK.cz - zajištění údržby</t>
  </si>
  <si>
    <t>04812550000</t>
  </si>
  <si>
    <t>Podpora odborného vzdělávání</t>
  </si>
  <si>
    <t>04812560000</t>
  </si>
  <si>
    <t>04812570000</t>
  </si>
  <si>
    <t>1410000000</t>
  </si>
  <si>
    <t>1420000000</t>
  </si>
  <si>
    <t>1420010000</t>
  </si>
  <si>
    <t>1440000000</t>
  </si>
  <si>
    <t>1441310000</t>
  </si>
  <si>
    <t>1441340000</t>
  </si>
  <si>
    <t>Chytřejší kraj - smrt building</t>
  </si>
  <si>
    <t>1441350000</t>
  </si>
  <si>
    <t>Aktualizace ÚEK</t>
  </si>
  <si>
    <t>1880010000</t>
  </si>
  <si>
    <t>1880030000</t>
  </si>
  <si>
    <t>Komoditní burza - výběrové řízení na dodavatele EE a ZP</t>
  </si>
  <si>
    <t>1890010000</t>
  </si>
  <si>
    <t>Systém energ. Managementu - FAMA</t>
  </si>
  <si>
    <t>Investiční rozvoj ZOO Liberec - zdroje</t>
  </si>
  <si>
    <t>04620401433</t>
  </si>
  <si>
    <r>
      <t xml:space="preserve">IROP II. - COV LK pro obráb. kovů a vstřik. plastů SŠSSD Liberec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</si>
  <si>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IROP II. - COV LK pro obráb. kovů a vstřik. plastů SŠSSD Liberec - </t>
    </r>
    <r>
      <rPr>
        <sz val="8"/>
        <color rgb="FFFF0000"/>
        <rFont val="Arial"/>
        <family val="2"/>
        <charset val="238"/>
      </rPr>
      <t>předfinancování LK</t>
    </r>
  </si>
  <si>
    <t>04620371401</t>
  </si>
  <si>
    <r>
      <rPr>
        <sz val="8"/>
        <rFont val="Arial"/>
        <family val="2"/>
        <charset val="238"/>
      </rPr>
      <t>OPŽP SEN jídelny Gymnázia Česká Lípa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</si>
  <si>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OPŽP SEN jídelny Gymnázia Česká Lípa</t>
    </r>
    <r>
      <rPr>
        <sz val="8"/>
        <color rgb="FFFF0000"/>
        <rFont val="Arial"/>
        <family val="2"/>
        <charset val="238"/>
      </rPr>
      <t xml:space="preserve"> - předfinancování LK </t>
    </r>
  </si>
  <si>
    <t>4620431429</t>
  </si>
  <si>
    <r>
      <rPr>
        <sz val="8"/>
        <rFont val="Arial"/>
        <family val="2"/>
        <charset val="238"/>
      </rPr>
      <t>PD nový objekt Zdravotnické školy v Liberci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</si>
  <si>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 xml:space="preserve">PD nový objekt Zdravotnické školy v Liberci </t>
    </r>
    <r>
      <rPr>
        <sz val="8"/>
        <color rgb="FFFF0000"/>
        <rFont val="Arial"/>
        <family val="2"/>
        <charset val="238"/>
      </rPr>
      <t xml:space="preserve">- předfinancování LK </t>
    </r>
  </si>
  <si>
    <t>5620191508</t>
  </si>
  <si>
    <t>6620280000</t>
  </si>
  <si>
    <t>7600130000</t>
  </si>
  <si>
    <t>9500301910</t>
  </si>
  <si>
    <t>9500271910</t>
  </si>
  <si>
    <t>4620461430</t>
  </si>
  <si>
    <r>
      <rPr>
        <sz val="8"/>
        <rFont val="Arial"/>
        <family val="2"/>
        <charset val="238"/>
      </rPr>
      <t>IROP II. - COV LK zdravotnicko-sociální SZŠ Turnov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</si>
  <si>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IROP II. - COV LK zdravotnicko-sociální SZŠ Turnov</t>
    </r>
    <r>
      <rPr>
        <sz val="8"/>
        <color rgb="FFFF0000"/>
        <rFont val="Arial"/>
        <family val="2"/>
        <charset val="238"/>
      </rPr>
      <t xml:space="preserve"> - předfinancování LK </t>
    </r>
  </si>
  <si>
    <t>Památky UNESCO - podpora nehmotného dědictví</t>
  </si>
  <si>
    <t>0853040000</t>
  </si>
  <si>
    <t>0853030000</t>
  </si>
  <si>
    <t>Podpora zpětného odběru</t>
  </si>
  <si>
    <t>odbor silničního hospodářství</t>
  </si>
  <si>
    <t>21</t>
  </si>
  <si>
    <t>odbor dopravní obslužnosti</t>
  </si>
  <si>
    <t>VÝZNAMNÉ AKCE</t>
  </si>
  <si>
    <t>SALDO ROZPOČTU</t>
  </si>
  <si>
    <t>ZDROJE (příjmy a financování)  kraje CELKEM</t>
  </si>
  <si>
    <t>silniční hospodářství</t>
  </si>
  <si>
    <t>dopravní obslužnost</t>
  </si>
  <si>
    <t>významné akce</t>
  </si>
  <si>
    <t>ORJ 18 - oddělení sekretariátu ředitele</t>
  </si>
  <si>
    <t>fond Turów</t>
  </si>
  <si>
    <t>FOND TURÓW</t>
  </si>
  <si>
    <t>927</t>
  </si>
  <si>
    <t>fond Turów - limit výdajů</t>
  </si>
  <si>
    <t>927 08 - Fond Turów / odbor životního prostředí a zemědělství</t>
  </si>
  <si>
    <t>927 08</t>
  </si>
  <si>
    <t>Opatření k řešení dopadů dolu Turow,PGE-dar</t>
  </si>
  <si>
    <t>Opatření k řešení dopadů dolu Turow,PL-dohoda</t>
  </si>
  <si>
    <t>82720000000</t>
  </si>
  <si>
    <t>82710000000</t>
  </si>
  <si>
    <t>0170028</t>
  </si>
  <si>
    <t>0170029</t>
  </si>
  <si>
    <t>0170031</t>
  </si>
  <si>
    <t>Krajská hospodářská komora Libereckého kraje, z. s</t>
  </si>
  <si>
    <t>Česká membránová platforma, z.s. - mezinárodní spolupráce</t>
  </si>
  <si>
    <t>029101</t>
  </si>
  <si>
    <t>029102</t>
  </si>
  <si>
    <t>029104</t>
  </si>
  <si>
    <t>Léto na vyhlídce</t>
  </si>
  <si>
    <t>913 03 - Příspěvkové organizace - rezervy pro PO kraje ENERGIE 2023 - PLYN</t>
  </si>
  <si>
    <t>913 03</t>
  </si>
  <si>
    <t>Rezervy pro PO kraje ENERGIE 2023 - PLYN</t>
  </si>
  <si>
    <t>0305040000</t>
  </si>
  <si>
    <t>slavnostní ocenění hejtmanem LK (Pocty hejtmana LK)</t>
  </si>
  <si>
    <t>tripartita - pakt zaměstnanosti</t>
  </si>
  <si>
    <t>dopravní obslužnost autobusová - SML</t>
  </si>
  <si>
    <t>0650002001</t>
  </si>
  <si>
    <t>0650003102</t>
  </si>
  <si>
    <t>dopravní obslužnost autobusová - DSOJ</t>
  </si>
  <si>
    <t>dopravní obslužnost drážní - vlak</t>
  </si>
  <si>
    <t>dopravní obslužnost autobusová - město ČL</t>
  </si>
  <si>
    <t>Odbavovací systémy IDOL - implementační a provozní náklady projektu Modernizace odbavovacích systémů v LK</t>
  </si>
  <si>
    <t>923 21 - Spolufinancování EU / odbor dopravní obslužnosti</t>
  </si>
  <si>
    <t>923 21</t>
  </si>
  <si>
    <t>914 21</t>
  </si>
  <si>
    <t>917 21</t>
  </si>
  <si>
    <t xml:space="preserve">VMG - Rekontrukce střechy obj. "Pobočky Památníku K.H. Máchy" </t>
  </si>
  <si>
    <t>VMG - Vísecká rychta střecha</t>
  </si>
  <si>
    <t>4620421456</t>
  </si>
  <si>
    <r>
      <rPr>
        <sz val="8"/>
        <rFont val="Arial"/>
        <family val="2"/>
        <charset val="238"/>
      </rPr>
      <t>ZŠ a MŠ pro tělesně postižené Lbc - reko. DM Zeyerova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</si>
  <si>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ZŠ a MŠ pro tělesně postižené Lbc - reko. DM Zeyerova</t>
    </r>
    <r>
      <rPr>
        <sz val="8"/>
        <color rgb="FFFF0000"/>
        <rFont val="Arial"/>
        <family val="2"/>
        <charset val="238"/>
      </rPr>
      <t xml:space="preserve"> - předfinancování LK </t>
    </r>
  </si>
  <si>
    <t>4620431434</t>
  </si>
  <si>
    <r>
      <rPr>
        <sz val="8"/>
        <rFont val="Arial"/>
        <family val="2"/>
        <charset val="238"/>
      </rPr>
      <t>IROP II. - COV LK stavebnictví ISŠ Semily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</si>
  <si>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IROP II. - COV LK stavebnictví ISŠ Semily</t>
    </r>
    <r>
      <rPr>
        <sz val="8"/>
        <color rgb="FFFF0000"/>
        <rFont val="Arial"/>
        <family val="2"/>
        <charset val="238"/>
      </rPr>
      <t xml:space="preserve"> - předfinancování LK </t>
    </r>
  </si>
  <si>
    <t>1590420000</t>
  </si>
  <si>
    <t>5015000000</t>
  </si>
  <si>
    <t>Audity + EFQM</t>
  </si>
  <si>
    <t>Podpora Oblastních spolků Českého červeného kříže v LK</t>
  </si>
  <si>
    <t>0990750000</t>
  </si>
  <si>
    <t>NsP Česká Lípa, a.s. - příplatek mimo základní kapitál na projekty směřující k modernizaci objektů a vybavení</t>
  </si>
  <si>
    <t>0990775001</t>
  </si>
  <si>
    <t>Město Semily-Kupní smlouva o převodu akcií v MMN a.s.</t>
  </si>
  <si>
    <t>0990775004</t>
  </si>
  <si>
    <t>Město Jilemnice-Kupní smlouva o převodu akcií v MMN a.s.</t>
  </si>
  <si>
    <t>0990780000</t>
  </si>
  <si>
    <t>MMN a.s.-příplatek mimo základní kapitál</t>
  </si>
  <si>
    <t>KNL-Modernizace I. etapa (dofinancování)</t>
  </si>
  <si>
    <t>1792060000</t>
  </si>
  <si>
    <t>Akční plán aglomerace (hluk)</t>
  </si>
  <si>
    <t>Program podpory malých prodejen na venkově
Obchůdek 2021+, spolufinancování</t>
  </si>
  <si>
    <t>Program podpory malých prodejen na venkově
Obchůdek 2021+, předfinancování</t>
  </si>
  <si>
    <t>2800840000</t>
  </si>
  <si>
    <t>Soutěž Liberec Ideathon</t>
  </si>
  <si>
    <t>2800940000</t>
  </si>
  <si>
    <t>Týdny pro neziskový sektor</t>
  </si>
  <si>
    <t>2800950000</t>
  </si>
  <si>
    <t>Rozsviťme Česko</t>
  </si>
  <si>
    <t>2800960000</t>
  </si>
  <si>
    <t>Dobrovolnictví je RADOST</t>
  </si>
  <si>
    <t>2800970000</t>
  </si>
  <si>
    <t>DĚKUJEME – společenské setkání NNO a partnerů</t>
  </si>
  <si>
    <t>04620551418</t>
  </si>
  <si>
    <t>02640040000</t>
  </si>
  <si>
    <t>Supervize</t>
  </si>
  <si>
    <t>0561010000</t>
  </si>
  <si>
    <t>Procesy střednědobého plánování - tvorba analytických podkladů</t>
  </si>
  <si>
    <t>0532000000</t>
  </si>
  <si>
    <t>Kampaň Mít domov a rodinu</t>
  </si>
  <si>
    <t>Odvod za PRK projektu OZP</t>
  </si>
  <si>
    <t xml:space="preserve">0588010000 </t>
  </si>
  <si>
    <t>0548070000</t>
  </si>
  <si>
    <t>Asociace krajů - setkání</t>
  </si>
  <si>
    <t>Metodické vedení příspěvkových organizací</t>
  </si>
  <si>
    <t>05700080000</t>
  </si>
  <si>
    <t>Krajské dobrovolnické centrum</t>
  </si>
  <si>
    <t>Spolufinancování objednaných kapacit subjektům zařazených do základní sítě sociálních služeb</t>
  </si>
  <si>
    <t>05600050000</t>
  </si>
  <si>
    <r>
      <t xml:space="preserve">Podpora procesů v rámci reformy péče o duševní zdraví v Libereckém kraji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</si>
  <si>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Podpora procesů v rámci reformy péče o duševní zdraví v Libereckém kraji -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</si>
  <si>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t xml:space="preserve">Podpora a rozvoj sociálních služeb v Libereckém kraji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</si>
  <si>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Podpora a rozvoj sociálních služeb v Libereckém kraji - </t>
    </r>
    <r>
      <rPr>
        <sz val="8"/>
        <color rgb="FFFF0000"/>
        <rFont val="Arial"/>
        <family val="2"/>
        <charset val="238"/>
      </rPr>
      <t xml:space="preserve">předfinancování LK </t>
    </r>
  </si>
  <si>
    <t>07501481705</t>
  </si>
  <si>
    <t>07501490000</t>
  </si>
  <si>
    <t>07806862001</t>
  </si>
  <si>
    <t>07806872001</t>
  </si>
  <si>
    <t xml:space="preserve">BIG BAND JAM </t>
  </si>
  <si>
    <t>07806880000</t>
  </si>
  <si>
    <t>Motivační projekty PO resortu</t>
  </si>
  <si>
    <t>Marketingová podpora - Filmová kancelář  a podpora filmových produkcí</t>
  </si>
  <si>
    <t>Podpora firemního cestovního ruchu</t>
  </si>
  <si>
    <t>Ocenění Mistr tradiční rukodělné výroby</t>
  </si>
  <si>
    <t xml:space="preserve">Krajská správa silnic LK p.o. - realizace příkazní smlouvy Silnice LK a.s. na ZIMNÍ ÚDRŽBU </t>
  </si>
  <si>
    <t>Krajská správa silnic LK p.o. - realizace příkazní smlouvy Silnice LK a.s. na BĚŽNOU ÚDRŽBU</t>
  </si>
  <si>
    <t>0614030000</t>
  </si>
  <si>
    <t>Obnova a údržba alejí v LK - realizace</t>
  </si>
  <si>
    <t>0690890000</t>
  </si>
  <si>
    <t>Napojení Průmyslové zóny Jih v Liberci</t>
  </si>
  <si>
    <t>6620290000</t>
  </si>
  <si>
    <t>6620300000</t>
  </si>
  <si>
    <t>6620310000</t>
  </si>
  <si>
    <t>6620320000</t>
  </si>
  <si>
    <r>
      <rPr>
        <sz val="8"/>
        <rFont val="Arial"/>
        <family val="2"/>
        <charset val="238"/>
      </rPr>
      <t>IROP 2 - Silnice II/294 Rokytnice nad Jizerou</t>
    </r>
    <r>
      <rPr>
        <sz val="8"/>
        <color rgb="FF0000FF"/>
        <rFont val="Arial"/>
        <family val="2"/>
        <charset val="238"/>
      </rPr>
      <t xml:space="preserve"> - spolufinancování</t>
    </r>
  </si>
  <si>
    <r>
      <rPr>
        <sz val="8"/>
        <rFont val="Arial"/>
        <family val="2"/>
        <charset val="238"/>
      </rPr>
      <t>IROP 2 - II/290 Roprachtice – Kořenov (zbylé úseky)</t>
    </r>
    <r>
      <rPr>
        <sz val="8"/>
        <color rgb="FF0000FF"/>
        <rFont val="Arial"/>
        <family val="2"/>
        <charset val="238"/>
      </rPr>
      <t xml:space="preserve"> - spolufinancování</t>
    </r>
  </si>
  <si>
    <r>
      <rPr>
        <sz val="8"/>
        <rFont val="Arial"/>
        <family val="2"/>
        <charset val="238"/>
      </rPr>
      <t xml:space="preserve">IROP 2 - II/290 Roprachtice – Kořenov (zbylé úseky) </t>
    </r>
    <r>
      <rPr>
        <sz val="8"/>
        <color rgb="FFFF0000"/>
        <rFont val="Arial"/>
        <family val="2"/>
        <charset val="238"/>
      </rPr>
      <t>- předfinancování</t>
    </r>
  </si>
  <si>
    <r>
      <rPr>
        <sz val="8"/>
        <rFont val="Arial"/>
        <family val="2"/>
        <charset val="238"/>
      </rPr>
      <t>IROP 2 - II/286 Vítkovice, rekonstrukce silnice a opěrné zdi, 1. etapa</t>
    </r>
    <r>
      <rPr>
        <sz val="8"/>
        <color rgb="FF0000FF"/>
        <rFont val="Arial"/>
        <family val="2"/>
        <charset val="238"/>
      </rPr>
      <t xml:space="preserve"> - spolufinancování</t>
    </r>
  </si>
  <si>
    <r>
      <rPr>
        <sz val="8"/>
        <rFont val="Arial"/>
        <family val="2"/>
        <charset val="238"/>
      </rPr>
      <t>IROP 2 - II/286 Vítkovice, rekonstrukce silnice a opěrné zdi, 1. etapa</t>
    </r>
    <r>
      <rPr>
        <sz val="8"/>
        <color rgb="FFFF0000"/>
        <rFont val="Arial"/>
        <family val="2"/>
        <charset val="238"/>
      </rPr>
      <t xml:space="preserve"> - předfinancování</t>
    </r>
  </si>
  <si>
    <r>
      <rPr>
        <sz val="8"/>
        <rFont val="Arial"/>
        <family val="2"/>
        <charset val="238"/>
      </rPr>
      <t xml:space="preserve">IROP 2 - II/292 Benešov u Semil - křižovatka s I/14 (2. etapa), úsek č. 1 </t>
    </r>
    <r>
      <rPr>
        <sz val="8"/>
        <color rgb="FF0000FF"/>
        <rFont val="Arial"/>
        <family val="2"/>
        <charset val="238"/>
      </rPr>
      <t>- spolufinancování</t>
    </r>
  </si>
  <si>
    <r>
      <rPr>
        <sz val="8"/>
        <rFont val="Arial"/>
        <family val="2"/>
        <charset val="238"/>
      </rPr>
      <t>IROP 2 - II/292 Benešov u Semil - křižovatka s I/14 (2. etapa), úsek č. 1</t>
    </r>
    <r>
      <rPr>
        <sz val="8"/>
        <color rgb="FFFF0000"/>
        <rFont val="Arial"/>
        <family val="2"/>
        <charset val="238"/>
      </rPr>
      <t xml:space="preserve"> - předfinancování</t>
    </r>
  </si>
  <si>
    <t>6620340000</t>
  </si>
  <si>
    <t>6620370000</t>
  </si>
  <si>
    <r>
      <t xml:space="preserve">INTERREG CZ/PL - Bezpečně a plynule přes hranice - </t>
    </r>
    <r>
      <rPr>
        <sz val="8"/>
        <color rgb="FF0000FF"/>
        <rFont val="Arial"/>
        <family val="2"/>
        <charset val="238"/>
      </rPr>
      <t>spolufinancování</t>
    </r>
  </si>
  <si>
    <r>
      <t>INTERREG CZ/PL - Bezpečně a plynule přes hranice</t>
    </r>
    <r>
      <rPr>
        <sz val="8"/>
        <color rgb="FFFF0000"/>
        <rFont val="Arial"/>
        <family val="2"/>
        <charset val="238"/>
      </rPr>
      <t xml:space="preserve"> - předfinancování</t>
    </r>
  </si>
  <si>
    <t>0831020000</t>
  </si>
  <si>
    <t>0853050000</t>
  </si>
  <si>
    <t>Bezpečné uskladnění odpadů</t>
  </si>
  <si>
    <t>Významné aleje LK 3.etapa,Stvolínky,Valteřice,Český Dub</t>
  </si>
  <si>
    <t>0850140000</t>
  </si>
  <si>
    <t>08700820000</t>
  </si>
  <si>
    <t>08700830000</t>
  </si>
  <si>
    <t>Naplňování memorand o protipovodňové ochraně na Lužické Nise a Smědé</t>
  </si>
  <si>
    <t>0880139 0000</t>
  </si>
  <si>
    <t>Fond malých projektů - EUROREGION NISA</t>
  </si>
  <si>
    <t>Monitoring vodních útvarů</t>
  </si>
  <si>
    <t>04503370000</t>
  </si>
  <si>
    <t>CELKEM
příspěvek na provoz</t>
  </si>
  <si>
    <t xml:space="preserve">v tom: </t>
  </si>
  <si>
    <t>ostatní výdaje v rámci provozního příspěvku</t>
  </si>
  <si>
    <t>17xx</t>
  </si>
  <si>
    <t>celkem za  organizace v ránci odboru kultury*</t>
  </si>
  <si>
    <t>14xx</t>
  </si>
  <si>
    <t>dálkové teplo</t>
  </si>
  <si>
    <t>913 18 - Příspěvkové organizace / oddělení sekretariátu ředitele</t>
  </si>
  <si>
    <t>Hospic - režijní náklady</t>
  </si>
  <si>
    <t>0970018</t>
  </si>
  <si>
    <t>0650004001</t>
  </si>
  <si>
    <t>0656002001</t>
  </si>
  <si>
    <t>dopravní obslužnost autobusová - protarifovací ztráta - SML</t>
  </si>
  <si>
    <t>0656003102</t>
  </si>
  <si>
    <t>dopravní obslužnost autobusová - protarifovací ztráta - DSOJ</t>
  </si>
  <si>
    <t>21600010000</t>
  </si>
  <si>
    <t>Regionální koncepce</t>
  </si>
  <si>
    <t>Stavba roku</t>
  </si>
  <si>
    <t xml:space="preserve">Koordinace Kotlíkových dotací </t>
  </si>
  <si>
    <t>Udržitelnost projektů</t>
  </si>
  <si>
    <t>Smartakcelerátor LK II - udržitelnost projektu spolufinancovaného EU</t>
  </si>
  <si>
    <t>2650060000</t>
  </si>
  <si>
    <t>02640060000</t>
  </si>
  <si>
    <t>07620171702</t>
  </si>
  <si>
    <t>07501660000</t>
  </si>
  <si>
    <t>* viz. podrobný rozpis pro jednotlivé organizace na samostatném listě kapitola 913 07</t>
  </si>
  <si>
    <t>0721180000</t>
  </si>
  <si>
    <t>Propagace kultury v LK</t>
  </si>
  <si>
    <t>Propagace památkové péče</t>
  </si>
  <si>
    <t>Propagace památkové péče - publikace</t>
  </si>
  <si>
    <t>Marketingová podpora</t>
  </si>
  <si>
    <t>Turistická infrastruktura cestovního ruchu</t>
  </si>
  <si>
    <t>0731030000</t>
  </si>
  <si>
    <t>0750150000</t>
  </si>
  <si>
    <t>Za společným dědictvím na kole i pěšky</t>
  </si>
  <si>
    <t>Majáles Liberec</t>
  </si>
  <si>
    <t>Anifilm - mezinárodní festival animovaných filmů</t>
  </si>
  <si>
    <t>07700010000</t>
  </si>
  <si>
    <t>Regionální funkce knihoven - nerozepsaný objem</t>
  </si>
  <si>
    <t>Soutěž o nejlepší knihovnu LK</t>
  </si>
  <si>
    <t>Soutěž o nejlepší kroniku LK</t>
  </si>
  <si>
    <t>Naivní divadlo Liberec- doprava dětí na představení</t>
  </si>
  <si>
    <t>Odměna v kraj.kole soutěže - Program regenerace měst.památ.rezervací a měst.památ.zón</t>
  </si>
  <si>
    <t xml:space="preserve">měření kvality ovzduší v obci Libereckého kraje </t>
  </si>
  <si>
    <t>0831030000</t>
  </si>
  <si>
    <t>rezerva na vrácení záloh na poplatky za z. ovzduší</t>
  </si>
  <si>
    <t>0878000000</t>
  </si>
  <si>
    <t>likvidace invazních druhů živočichů a rostlin</t>
  </si>
  <si>
    <t>08700850000</t>
  </si>
  <si>
    <t>Podpora regionálních aktivit v oblasti zemědělství</t>
  </si>
  <si>
    <t>08700920000</t>
  </si>
  <si>
    <t>08700930000</t>
  </si>
  <si>
    <t>8.1 Podpora environmentálního vzdělávání, výchovy a osvěty</t>
  </si>
  <si>
    <t>8.6 Podpora retece vody v krajině a adaptace sídel na změnu klimatu</t>
  </si>
  <si>
    <t>3240260000</t>
  </si>
  <si>
    <t xml:space="preserve">Individuální dotace </t>
  </si>
  <si>
    <t>0300010000</t>
  </si>
  <si>
    <t>správa majetku kraje - externí architekt a rozpočtář</t>
  </si>
  <si>
    <t>7620101704</t>
  </si>
  <si>
    <t>knihy a odborné listinné informační prostředky</t>
  </si>
  <si>
    <t>nákup materiálu jinde nezařazený</t>
  </si>
  <si>
    <t>zaplacené sankce a odstupné</t>
  </si>
  <si>
    <t>Parky, zeleň a parkoviště</t>
  </si>
  <si>
    <t>Tuzemské cestovné zaměstnanců krajského úřadu</t>
  </si>
  <si>
    <t>Zahraniční cestovné zaměstnanců krajského úřadu</t>
  </si>
  <si>
    <t>Autoprovoz</t>
  </si>
  <si>
    <t>Stravování</t>
  </si>
  <si>
    <t>Limitované položky</t>
  </si>
  <si>
    <t>029106</t>
  </si>
  <si>
    <t>* viz. podrobný rozpis pro jednotlivé organizace na samostatném listě kapitola 913 04</t>
  </si>
  <si>
    <t>SPORTFILM z.s. - INTERNATIONAL FICTS FESTIVAL</t>
  </si>
  <si>
    <t>SKI KLUB JIZERSKÁ PADESÁTKA z.s.- Jizerská padesátka</t>
  </si>
  <si>
    <t>AC Turnov, z.s. - Memoriál L. Daňka</t>
  </si>
  <si>
    <t>PAKLI SPORT KLUB, Jablonné v P. - Internat. MTB marathon Malevil Cup</t>
  </si>
  <si>
    <t xml:space="preserve">TJ Dosky z.s. - EURO HRY Doksy </t>
  </si>
  <si>
    <t>Cesta za snem, z.s. - Handy Cyklo Maraton</t>
  </si>
  <si>
    <t>TJ LIAZ Jablonec n.N. - Jablonecká hala</t>
  </si>
  <si>
    <t>SFM, s.r.o. - Sport Live</t>
  </si>
  <si>
    <t>TERRA SPORT s.r.o.- ČT AUTHOR CUP</t>
  </si>
  <si>
    <t>Liberecký tenis. klub z.s.- Mezinár.tenis.turnaj Svijany Open</t>
  </si>
  <si>
    <t>Revelations z.s. - JBC 4X Revelations-závody svět. poháru ve fourcrossu horských kol</t>
  </si>
  <si>
    <t>Macha Lake, z.s.- Macha Lake Open</t>
  </si>
  <si>
    <t>Nadač.fond Severočeských olympioniků- Setkání olympioniků</t>
  </si>
  <si>
    <t>AUTOKLUB BOHEMIA SPORT v AČR - Rally Bohemia</t>
  </si>
  <si>
    <t>NORTH BIKE CLUB – Dětský MTB Cup</t>
  </si>
  <si>
    <t>Sport Č. Lípa, p.o. - City Cross Run&amp;Walk</t>
  </si>
  <si>
    <t>Tempo Team Prague s.r.o. -Run Czech- Mattoni Lbc. Nature Run</t>
  </si>
  <si>
    <t>Sportuj po Česku z.s., Hradec Králové - Prima CUP</t>
  </si>
  <si>
    <t>Veletrh vzdělávání a pracov. příležitostí</t>
  </si>
  <si>
    <t>DDM Libertin, Č. Lípa, p.o. - Okr.a kraj.kola soutěží v  LK</t>
  </si>
  <si>
    <t>DDM Vikýř, Jablonec n.N.,p.o. - Okr.a kraj.kola soutěží v  LK</t>
  </si>
  <si>
    <t>SVČ Semily, p.o. - Okr.a kraj.kola soutěží v  LK</t>
  </si>
  <si>
    <t xml:space="preserve">Sdružení pro rozvoj LK- Pakt zaměstnanosti </t>
  </si>
  <si>
    <t xml:space="preserve">DDÚ, SVP a ZŠ Liberec, p.o. - Zajištění provozu ambulantních středisek výchovné péče </t>
  </si>
  <si>
    <t>Podpora ojed. projektů zaměř. na řešení naléhavých potřeb v obl. vzděl.a škol.v průběhu roku - záštity</t>
  </si>
  <si>
    <t xml:space="preserve">Okr. hospodář. komora Semily -Burza středních škol </t>
  </si>
  <si>
    <t>Krizová intervence</t>
  </si>
  <si>
    <t>04600230000</t>
  </si>
  <si>
    <t>Střední škola a Mateřská škola, Na Bojišti 15, Liberec , příspěvková organizace</t>
  </si>
  <si>
    <t>Základní škola a mateřská škola logopedická, Liberec, E.Krásnohorské 921, příspěvková organizace</t>
  </si>
  <si>
    <t>Základní škola a Mateřská škola při nemocnici, Liberec, Husova 357/10, příspěvková organizace</t>
  </si>
  <si>
    <t>Gymnázium,Tanvald, Školní 305, příspěvková organizace</t>
  </si>
  <si>
    <t>Pedagogicko-psychologická poradna, Jablonec n. N., Smetanova 66, příspěvková organizace</t>
  </si>
  <si>
    <t>Střední zdravotnická škola a Střední odborná škola, Česká Lípa, 28. října 2707, příspěvková organizace</t>
  </si>
  <si>
    <t>Základní škola a Mateřská škola při dětské léčebně, Cvikov, Ústavní 531, příspěvková organizace</t>
  </si>
  <si>
    <t>Gymnázium, Střední odborná škola a Střední zdravotnická škola, Jilemnice, Tkalcovská 460, příspěvková organizace</t>
  </si>
  <si>
    <t>Střední škola, Semily, 28. října 607, příspěvková organizace</t>
  </si>
  <si>
    <t xml:space="preserve">Integrovaná střední škola, Vysoké nad Jizerou, Dr. Farského 300, příspěvková organizace </t>
  </si>
  <si>
    <t>Dětský domov, Semily, Nad školami 480, příspěvková organizace</t>
  </si>
  <si>
    <t>Speciálně pedagogické centrum logopedické a surdopedické, Liberec, příspěvková organizace</t>
  </si>
  <si>
    <t>Krajská Rada seniorů Libereckého kraje</t>
  </si>
  <si>
    <t>0529010000</t>
  </si>
  <si>
    <t>0561020000</t>
  </si>
  <si>
    <t>05701210000</t>
  </si>
  <si>
    <t>05701220000</t>
  </si>
  <si>
    <t>05600070000</t>
  </si>
  <si>
    <t>923 01 - Spolufinancování EU /odbor kancelář hejtmana</t>
  </si>
  <si>
    <t>923 01</t>
  </si>
  <si>
    <t>SHČMS - OSH Liberec - zajištění činnosti</t>
  </si>
  <si>
    <t>SHČMS - OSH Jablonec nad Nisou - zajištění činnosti</t>
  </si>
  <si>
    <t>SHČMS - OSH Semily - zajištění činnosti</t>
  </si>
  <si>
    <t>SHČMS - OSH Česká Lípa - zajištění činnosti</t>
  </si>
  <si>
    <t>Podpora akcí Československé obce legionářské</t>
  </si>
  <si>
    <t>Krajské hasičské slavnosti</t>
  </si>
  <si>
    <t>Podpora Nadace policistů a hasičů</t>
  </si>
  <si>
    <t>0170024</t>
  </si>
  <si>
    <t>0170025</t>
  </si>
  <si>
    <t>0170026</t>
  </si>
  <si>
    <t>0170027</t>
  </si>
  <si>
    <t>01700132613</t>
  </si>
  <si>
    <t>mezinárodní spolupráce</t>
  </si>
  <si>
    <t>ARR - NFV eDIH</t>
  </si>
  <si>
    <t>LeaderFest 2024</t>
  </si>
  <si>
    <t>PodnikniTo Frýdlant</t>
  </si>
  <si>
    <t>PodnikniTo Tanvald</t>
  </si>
  <si>
    <t>PodnikniTo Semily</t>
  </si>
  <si>
    <t>Pošta Partner</t>
  </si>
  <si>
    <t xml:space="preserve">OPŽP - zeleň DDŮ Sloup - spolufinancování LK </t>
  </si>
  <si>
    <t xml:space="preserve">OPŽP - zeleň DDŮ Sloup - předfinancování LK </t>
  </si>
  <si>
    <t>Jsme s vámi - společně pro Ukrajinu</t>
  </si>
  <si>
    <t>Pořízení 34 elektromobilů pro p.o. a KÚLK</t>
  </si>
  <si>
    <t xml:space="preserve">OPŽP-Biotop pro ropuchu Žízníkov - spolufinancování LK </t>
  </si>
  <si>
    <t xml:space="preserve">OPŽP-Biotop pro ropuchu Žízníkov - předfinancování LK </t>
  </si>
  <si>
    <t xml:space="preserve">ZZS LK - Kybernetická bezpečnost - spolufinancování LK </t>
  </si>
  <si>
    <t xml:space="preserve">ZZS LK - Kybernetická bezpečnost - předfinancování LK </t>
  </si>
  <si>
    <t>IROP Revitalizace muzejního parku Severočeské muzeum Liberec - spolufinancování LK</t>
  </si>
  <si>
    <t>Změna technologie osvětlení expozic Oblastní Galerie Liberec - spolufinancování LK</t>
  </si>
  <si>
    <t>Změna technologie osvětlení expozic Oblastní Galerie Liberec - předfinancování LK</t>
  </si>
  <si>
    <t xml:space="preserve">Záchrana uměleckých děl ve sbírkách Oblastní galerie Liberec - spolufinancování LK </t>
  </si>
  <si>
    <t>Záchrana uměleckých děl ve sbírkách Oblastní galerie Liberec - předfinancování LK</t>
  </si>
  <si>
    <t xml:space="preserve">Ochrana a zpřístupnění knihovního fondu Severočeského muzea - spolufinancování LK </t>
  </si>
  <si>
    <t xml:space="preserve">Ochrana a zpřístupnění knihovního fondu Severočeského muzea - předfinancování LK </t>
  </si>
  <si>
    <t xml:space="preserve">TP INTERREG ČESKO-SASKO 2021 -2027 - spolufinancování LK </t>
  </si>
  <si>
    <t xml:space="preserve">TP Interreg Česko-Polsko 2021 -2027 - spolufinancování LK </t>
  </si>
  <si>
    <t xml:space="preserve">Smart akcelerátor LK III - spolufinancování LK </t>
  </si>
  <si>
    <t xml:space="preserve">Smart akcelerátor LK III - předfinancování LK </t>
  </si>
  <si>
    <t>ARR - účelová dotace SALK III</t>
  </si>
  <si>
    <t xml:space="preserve">OPTP - Regionální stálá konference LK V - spolufinancování LK </t>
  </si>
  <si>
    <t xml:space="preserve">OPTP - Regionální stálá konference LK VI - spolufinancování LK </t>
  </si>
  <si>
    <t>Kotlíkové dotace IV - neinvestice</t>
  </si>
  <si>
    <t>Kotlíkové dotace V - neinvestice</t>
  </si>
  <si>
    <t>Juniorní centrum excelence - spolufinancování LK</t>
  </si>
  <si>
    <t>Juniorní centrum excelence - předfinancování LK</t>
  </si>
  <si>
    <t>Zvýšení kybernetické bezpečnosti KÚLK</t>
  </si>
  <si>
    <t xml:space="preserve">OPŽP 4.3. - Tůně - zadržení vody Frýdlantsko - spolufinancování LK </t>
  </si>
  <si>
    <t xml:space="preserve">OPŽP 4.3. - Tůně - zadržení vody Frýdlantsko - předfinancování LK </t>
  </si>
  <si>
    <t xml:space="preserve">Rozvoj DTM - domapování DTI - spolufinancování LK </t>
  </si>
  <si>
    <t>Rozvoj DTM - domapování DTI - předfinancování LK</t>
  </si>
  <si>
    <t xml:space="preserve">E-Health Interoperabilita ZZS LK - spolufinancování LK </t>
  </si>
  <si>
    <t>E-Health Interoperabilita ZZS LK - předfinancování LK</t>
  </si>
  <si>
    <t>02640070000</t>
  </si>
  <si>
    <t>02640080000</t>
  </si>
  <si>
    <t>02650180000</t>
  </si>
  <si>
    <t xml:space="preserve">08620151448  </t>
  </si>
  <si>
    <t xml:space="preserve">OPŽP Frýdlantsko-biokoridor Supí vrch-Bažantnice </t>
  </si>
  <si>
    <t>12640050000</t>
  </si>
  <si>
    <t>02630080000</t>
  </si>
  <si>
    <t>02739990000</t>
  </si>
  <si>
    <t>02650240000</t>
  </si>
  <si>
    <t>OPTP - Regionální stálá konference LK VI - předfinancování LK</t>
  </si>
  <si>
    <t>Krajská sportovní infrastruktura</t>
  </si>
  <si>
    <t xml:space="preserve">Realizace okresních kol soutěží v okrese Liberec a krajských kol soutěží pro žáky ze škol sídlících na území Libereckého kraje </t>
  </si>
  <si>
    <t>Koncepční materiály a výkon ostatní činnosti dle škol.zákona</t>
  </si>
  <si>
    <t>EDUCA - veletrh vzdělávání a pracovních činností</t>
  </si>
  <si>
    <t>Realizace aktivit k podpoře vzdělávání</t>
  </si>
  <si>
    <t>SR 2024</t>
  </si>
  <si>
    <t xml:space="preserve">Finanční dary medailistům Her olympiád dětí a mládeže </t>
  </si>
  <si>
    <t>Elitní sportovní subjekty reprezentující Liberecký kraj</t>
  </si>
  <si>
    <t>KRAJSKÁ ORGANIZACE ČUS LK - Sportovec roku Libereckého kraje</t>
  </si>
  <si>
    <t>Dotační program sportovní infrastruktura</t>
  </si>
  <si>
    <t>Krajská rada AŠSK - Celoroční podpora KR AŠSK ČR LK</t>
  </si>
  <si>
    <t xml:space="preserve">Sokolská župa Ještědská - Provoz kanceláře Sokolské župy Ještědské </t>
  </si>
  <si>
    <t xml:space="preserve">Sokolská župa Krkonošská – Pecháčkova - Provoz sokolské župy jako servisního centra pro sokolské jednoty </t>
  </si>
  <si>
    <t>Sokolská župa Jizerská – Organizační a materiálové zajištění pro tělocvičné jednoty sdružené v SŽJ</t>
  </si>
  <si>
    <t>Rezerva pro řešení aktuálních požadavků</t>
  </si>
  <si>
    <t>Liberecká sportovní a tělovýchovná organizace z.s.</t>
  </si>
  <si>
    <t>Sportovní unie Českolipska</t>
  </si>
  <si>
    <t>Okresní organizace ČUS Jablonec nad Nisou z.s.</t>
  </si>
  <si>
    <t>Technická univerzita Liberec - memorandum o spolupráci</t>
  </si>
  <si>
    <t>Statutární město Liberec - Rekonstrukce bazénu Liberec</t>
  </si>
  <si>
    <t>Sokolská župa Ještědská - Sokolské slety 2024</t>
  </si>
  <si>
    <t>Statutární město Liberec - Sportovní a rekreační areál Vesec</t>
  </si>
  <si>
    <t>Díky trenére, z.s. - Díky trenére</t>
  </si>
  <si>
    <t>Kyberbezpečnost, kraje pro bezpečný internet</t>
  </si>
  <si>
    <t>04813172001</t>
  </si>
  <si>
    <t>04813800000</t>
  </si>
  <si>
    <t>04813780000</t>
  </si>
  <si>
    <t>04814360000</t>
  </si>
  <si>
    <t>04814370000</t>
  </si>
  <si>
    <t>04814380000</t>
  </si>
  <si>
    <t xml:space="preserve">Střední průmyslová škola a Vyšší odborná škola, Liberec 1, Masarykova 3, příspěvková organizace </t>
  </si>
  <si>
    <t>Střední škola strojní, stavební a dopravní, Liberec , příspěvková organizace</t>
  </si>
  <si>
    <t>CIPS LK – Rekonstrukce bytu po bývalé nájemnici</t>
  </si>
  <si>
    <t>Domov důchodců Rokytnice nad Jizerou - revitalizace zahrady</t>
  </si>
  <si>
    <t>Služby sociální péče TEREZA - pořízení 9 místního automobilu</t>
  </si>
  <si>
    <t>Domov důchodců Jindřichovice - oprava balkonu vila Rozálie</t>
  </si>
  <si>
    <t>Domov důchodců Jindřichovice - oprava terasy se schodištěm</t>
  </si>
  <si>
    <t>APOSS Liberec, p.o. - pořízení osobního automobilu</t>
  </si>
  <si>
    <t>Domov a Centrum denních služeb JBC - závěsný stropní systém DOZP Erbenova</t>
  </si>
  <si>
    <t>Dětské centrum Liberec - pořízení nového automobilu</t>
  </si>
  <si>
    <t>Domov důchodců Jablonecké Paseky - projektová dokumentace na výměnu elektroinstalace</t>
  </si>
  <si>
    <t>Příprava žadatelů o NRP</t>
  </si>
  <si>
    <t xml:space="preserve">Koordinátor pro zálležitosti  cizinců </t>
  </si>
  <si>
    <t>Sociální podnikání</t>
  </si>
  <si>
    <t>Dluhové poradenství - obce</t>
  </si>
  <si>
    <t>Domov Raspenava - zpracování projektové dokumentace na rekonstrukci staré budovy</t>
  </si>
  <si>
    <t>Domov a Centrum denních služeb Jablonec n.N. - nákup pozemku Na Šumavě 1410/7 v Jablonci nad Nisou</t>
  </si>
  <si>
    <t xml:space="preserve">Denní a pobyt. soc. služby Česká Lípa - nákup pozemku </t>
  </si>
  <si>
    <t xml:space="preserve">Předfinancování a 20% podíl LK - aleje dotační akce </t>
  </si>
  <si>
    <t>0686850000</t>
  </si>
  <si>
    <r>
      <rPr>
        <sz val="8"/>
        <color theme="1"/>
        <rFont val="Arial"/>
        <family val="2"/>
        <charset val="238"/>
      </rPr>
      <t>Cyklostezka Greenway Jizera úsek Turnov - Svijany -</t>
    </r>
    <r>
      <rPr>
        <sz val="8"/>
        <color rgb="FF0000FF"/>
        <rFont val="Arial"/>
        <family val="2"/>
        <charset val="238"/>
      </rPr>
      <t xml:space="preserve"> spolufinancování</t>
    </r>
  </si>
  <si>
    <t>6620380000</t>
  </si>
  <si>
    <r>
      <rPr>
        <sz val="8"/>
        <color theme="1"/>
        <rFont val="Arial"/>
        <family val="2"/>
        <charset val="238"/>
      </rPr>
      <t>Cyklostezka Greenway Jizera úsek Turnov - Svijany -</t>
    </r>
    <r>
      <rPr>
        <sz val="8"/>
        <color rgb="FF0000FF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předfinancování</t>
    </r>
  </si>
  <si>
    <t>6.2 Podprogram na podporu rekonstrukcí, udržby a oprav komunikací pro cyklisty</t>
  </si>
  <si>
    <t>6.5 Podpora městské mobility formou sdílených kol</t>
  </si>
  <si>
    <t>BotanZ - PD skleníky</t>
  </si>
  <si>
    <t>Akvizice PO resortu kultury</t>
  </si>
  <si>
    <t>Monitoring návštěvnosti-data mobilních operátorů</t>
  </si>
  <si>
    <t>eLpass</t>
  </si>
  <si>
    <t>0731050000</t>
  </si>
  <si>
    <t>Jablonecká Perle</t>
  </si>
  <si>
    <t>Art Week Liberec</t>
  </si>
  <si>
    <t>Marketingová podpora - podpora filmových produkcí</t>
  </si>
  <si>
    <r>
      <rPr>
        <sz val="8"/>
        <rFont val="Arial"/>
        <family val="2"/>
        <charset val="238"/>
      </rPr>
      <t>Strategie rozvoje kultury, kultur.dědictví a KKOLK -</t>
    </r>
    <r>
      <rPr>
        <sz val="8"/>
        <color rgb="FF0000FF"/>
        <rFont val="Arial"/>
        <family val="2"/>
        <charset val="238"/>
      </rPr>
      <t xml:space="preserve"> spolufinancování LK</t>
    </r>
  </si>
  <si>
    <r>
      <rPr>
        <sz val="8"/>
        <rFont val="Arial"/>
        <family val="2"/>
        <charset val="238"/>
      </rPr>
      <t>Skryté skvosty II -</t>
    </r>
    <r>
      <rPr>
        <sz val="8"/>
        <color rgb="FF0000FF"/>
        <rFont val="Arial"/>
        <family val="2"/>
        <charset val="238"/>
      </rPr>
      <t xml:space="preserve"> spolufinancování LK</t>
    </r>
  </si>
  <si>
    <t>07600180000</t>
  </si>
  <si>
    <r>
      <t>Strategie rozvoje kultury, kultur.dědictví a KKOLK -</t>
    </r>
    <r>
      <rPr>
        <sz val="8"/>
        <color rgb="FF0000FF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předfinancování LK</t>
    </r>
  </si>
  <si>
    <r>
      <t>Skryté skvosty II -</t>
    </r>
    <r>
      <rPr>
        <sz val="8"/>
        <color rgb="FF0000FF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předfinancování LK</t>
    </r>
  </si>
  <si>
    <t>Hodnocení indikátorů koncepce PRVK</t>
  </si>
  <si>
    <t>konference Turow</t>
  </si>
  <si>
    <t>překlady Turow</t>
  </si>
  <si>
    <t>Spolufinancování prověření odtokových poměrů ne území ORP Jablonec nN</t>
  </si>
  <si>
    <t>Naplňování memorand o protipovodňové ochraně na Lužické Nise a Smědé - podpora obcí</t>
  </si>
  <si>
    <t>Podpora činnosti - Hnutí DUHA</t>
  </si>
  <si>
    <t>Individuální dotace Všeň</t>
  </si>
  <si>
    <t>Individuální dotace Náhlov, Ralsko</t>
  </si>
  <si>
    <t>3240285062</t>
  </si>
  <si>
    <t>Léčebna respiračních nemocí Cvikov- rekonstrukce pavilonu E</t>
  </si>
  <si>
    <t>Světový den srdce</t>
  </si>
  <si>
    <t>Podpora Center duševního zdraví v LK</t>
  </si>
  <si>
    <t xml:space="preserve">ZZS LK -  Nová výjezdová základna Liberec - architektonická soutěž </t>
  </si>
  <si>
    <t>9.4 Podpora primární péče</t>
  </si>
  <si>
    <t>OGL Oprava prostranství před budovou</t>
  </si>
  <si>
    <t>FVE - příprava projektů</t>
  </si>
  <si>
    <r>
      <rPr>
        <sz val="8"/>
        <color theme="1"/>
        <rFont val="Arial"/>
        <family val="2"/>
        <charset val="238"/>
      </rPr>
      <t>FVE - SPŠT Jablonec n. N. Belgická 4852 -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</si>
  <si>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color theme="1"/>
        <rFont val="Arial"/>
        <family val="2"/>
        <charset val="238"/>
      </rPr>
      <t>FVE - SPŠT Jablonec n. N. Belgická 4852 -</t>
    </r>
    <r>
      <rPr>
        <sz val="8"/>
        <color rgb="FFFF0000"/>
        <rFont val="Arial"/>
        <family val="2"/>
        <charset val="238"/>
      </rPr>
      <t xml:space="preserve"> předfinancování LK </t>
    </r>
  </si>
  <si>
    <r>
      <rPr>
        <sz val="8"/>
        <color theme="1"/>
        <rFont val="Arial"/>
        <family val="2"/>
        <charset val="238"/>
      </rPr>
      <t xml:space="preserve">FVE - SOŠ Liberec Jablonecká 999 -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</si>
  <si>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rPr>
        <sz val="8"/>
        <color theme="1"/>
        <rFont val="Arial"/>
        <family val="2"/>
        <charset val="238"/>
      </rPr>
      <t>FVE - SOŠ Liberec Jablonecká 999 -</t>
    </r>
    <r>
      <rPr>
        <sz val="8"/>
        <color rgb="FFFF0000"/>
        <rFont val="Arial"/>
        <family val="2"/>
        <charset val="238"/>
      </rPr>
      <t xml:space="preserve"> předfinancování LK </t>
    </r>
  </si>
  <si>
    <r>
      <rPr>
        <sz val="8"/>
        <color theme="1"/>
        <rFont val="Arial"/>
        <family val="2"/>
        <charset val="238"/>
      </rPr>
      <t xml:space="preserve">FVE - ZŠ a MŠ logopedická Liberec -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</si>
  <si>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rPr>
        <sz val="8"/>
        <color theme="1"/>
        <rFont val="Arial"/>
        <family val="2"/>
        <charset val="238"/>
      </rPr>
      <t xml:space="preserve">FVE - ZŠ a MŠ logopedická Liberec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</si>
  <si>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rPr>
        <sz val="8"/>
        <color theme="1"/>
        <rFont val="Arial"/>
        <family val="2"/>
        <charset val="238"/>
      </rPr>
      <t xml:space="preserve">FVE - Obchodní akademie Česká Lípa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</si>
  <si>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rPr>
        <sz val="8"/>
        <color theme="1"/>
        <rFont val="Arial"/>
        <family val="2"/>
        <charset val="238"/>
      </rPr>
      <t>FVE - Obchodní akademie Česká Lípa -</t>
    </r>
    <r>
      <rPr>
        <sz val="8"/>
        <color rgb="FFFF0000"/>
        <rFont val="Arial"/>
        <family val="2"/>
        <charset val="238"/>
      </rPr>
      <t xml:space="preserve"> předfinancování LK </t>
    </r>
  </si>
  <si>
    <r>
      <rPr>
        <sz val="8"/>
        <color theme="1"/>
        <rFont val="Arial"/>
        <family val="2"/>
        <charset val="238"/>
      </rPr>
      <t xml:space="preserve">FVE - SŠ gastronomie a služeb Liberec Dvorská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</si>
  <si>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rPr>
        <sz val="8"/>
        <color theme="1"/>
        <rFont val="Arial"/>
        <family val="2"/>
        <charset val="238"/>
      </rPr>
      <t xml:space="preserve">FVE - SŠ gastronomie a služeb Liberec Dvorská - </t>
    </r>
    <r>
      <rPr>
        <sz val="8"/>
        <color rgb="FFFF0000"/>
        <rFont val="Arial"/>
        <family val="2"/>
        <charset val="238"/>
      </rPr>
      <t xml:space="preserve">předfinancování LK </t>
    </r>
  </si>
  <si>
    <t>4620491450</t>
  </si>
  <si>
    <r>
      <rPr>
        <sz val="8"/>
        <rFont val="Arial"/>
        <family val="2"/>
        <charset val="238"/>
      </rPr>
      <t xml:space="preserve">SEN SPŠSEaVOŠ Liberec budova Tyršova ul. - </t>
    </r>
    <r>
      <rPr>
        <sz val="8"/>
        <color rgb="FF0000FF"/>
        <rFont val="Arial"/>
        <family val="2"/>
        <charset val="238"/>
      </rPr>
      <t>spolufinancování LK</t>
    </r>
  </si>
  <si>
    <r>
      <rPr>
        <sz val="8"/>
        <rFont val="Arial"/>
        <family val="2"/>
        <charset val="238"/>
      </rPr>
      <t>Gymnázium F.X.Šaldy - výstavba pavilonu učeben -</t>
    </r>
    <r>
      <rPr>
        <sz val="8"/>
        <color rgb="FF0000FF"/>
        <rFont val="Arial"/>
        <family val="2"/>
        <charset val="238"/>
      </rPr>
      <t xml:space="preserve"> spolufinancování</t>
    </r>
  </si>
  <si>
    <r>
      <rPr>
        <sz val="8"/>
        <rFont val="Arial"/>
        <family val="2"/>
        <charset val="238"/>
      </rPr>
      <t>Dětský domov Jbc Pasecká - změna zdroje vytápění -</t>
    </r>
    <r>
      <rPr>
        <sz val="8"/>
        <color rgb="FF0000FF"/>
        <rFont val="Arial"/>
        <family val="2"/>
        <charset val="238"/>
      </rPr>
      <t xml:space="preserve"> spolufinancování LK</t>
    </r>
  </si>
  <si>
    <r>
      <rPr>
        <sz val="8"/>
        <rFont val="Arial"/>
        <family val="2"/>
        <charset val="238"/>
      </rPr>
      <t>Dětský domov Jbc Pasecká - změna zdroje vytápění -</t>
    </r>
    <r>
      <rPr>
        <sz val="8"/>
        <color rgb="FFFF0000"/>
        <rFont val="Arial"/>
        <family val="2"/>
        <charset val="238"/>
      </rPr>
      <t xml:space="preserve"> předfinancování LK</t>
    </r>
  </si>
  <si>
    <t>4620511455</t>
  </si>
  <si>
    <r>
      <rPr>
        <sz val="8"/>
        <rFont val="Arial"/>
        <family val="2"/>
        <charset val="238"/>
      </rPr>
      <t>RAP APOSS výstavba domácností Liberec, Vratislavice I.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</si>
  <si>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rFont val="Arial"/>
        <family val="2"/>
        <charset val="238"/>
      </rPr>
      <t xml:space="preserve">RAP APOSS výstavba domácností Liberec, Vratislavice I. -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</si>
  <si>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rPr>
        <sz val="8"/>
        <rFont val="Arial"/>
        <family val="2"/>
        <charset val="238"/>
      </rPr>
      <t xml:space="preserve">FVE Muzeum Českého ráje v Turnově - </t>
    </r>
    <r>
      <rPr>
        <sz val="8"/>
        <color rgb="FF0000FF"/>
        <rFont val="Arial"/>
        <family val="2"/>
        <charset val="238"/>
      </rPr>
      <t>spolufinancování LK</t>
    </r>
  </si>
  <si>
    <t>04620481438</t>
  </si>
  <si>
    <t>4620521412</t>
  </si>
  <si>
    <t>4620531442</t>
  </si>
  <si>
    <t xml:space="preserve">5620181520 </t>
  </si>
  <si>
    <t>5620231510</t>
  </si>
  <si>
    <t>7620161706</t>
  </si>
  <si>
    <t>znalecké posudky na digitální tachografy - AMS Děčín</t>
  </si>
  <si>
    <t>918 21 - Dopravní obslužnost / odbor dopravní obslužnosti</t>
  </si>
  <si>
    <t>918 21</t>
  </si>
  <si>
    <t>D O P R A V N Í   O B S L U Ž N O S T</t>
  </si>
  <si>
    <t>918</t>
  </si>
  <si>
    <t>dopravní obslužnost - limit výdajů</t>
  </si>
  <si>
    <t>rezerv Příspěvkové organizace ENERGIE 2023</t>
  </si>
  <si>
    <t>DOPRAVNÍ OBSLUŽNOST</t>
  </si>
  <si>
    <t>Rekonstrukce budov KÚ LK (DE)</t>
  </si>
  <si>
    <t>0653012001</t>
  </si>
  <si>
    <t>Rekonstrukce budov KÚ LK (ABC)</t>
  </si>
  <si>
    <t>1590380000</t>
  </si>
  <si>
    <t>1590430000</t>
  </si>
  <si>
    <t>ROZPOČET LIBERECKÉHO KRAJE 2025</t>
  </si>
  <si>
    <t>1. Výdajové kapitoly rozpočtu kraje na rok 2025</t>
  </si>
  <si>
    <t>2. Kapitoly peněžních fondů rozpočtu kraje na rok 2025</t>
  </si>
  <si>
    <t>Závazné a specifické ukazatele rozpočtu 2025 a jejich finanční limity</t>
  </si>
  <si>
    <t>Limity v rozpočtu 2025</t>
  </si>
  <si>
    <t>limit pro 2025</t>
  </si>
  <si>
    <t>Návrh limitů 2025 ze SVR</t>
  </si>
  <si>
    <t>NR 2025</t>
  </si>
  <si>
    <t>0170033</t>
  </si>
  <si>
    <t>0170032</t>
  </si>
  <si>
    <t>01600020000</t>
  </si>
  <si>
    <r>
      <rPr>
        <sz val="8"/>
        <rFont val="Arial"/>
        <family val="2"/>
        <charset val="238"/>
      </rPr>
      <t xml:space="preserve">Přeshraniční výměna informací o hrozbách PL-CZ </t>
    </r>
    <r>
      <rPr>
        <sz val="8"/>
        <color rgb="FF0000FF"/>
        <rFont val="Arial"/>
        <family val="2"/>
        <charset val="238"/>
      </rPr>
      <t xml:space="preserve"> - spolufinancování LK</t>
    </r>
  </si>
  <si>
    <t>1792200000</t>
  </si>
  <si>
    <t>02650250000</t>
  </si>
  <si>
    <t>07620181703</t>
  </si>
  <si>
    <t>09620141910</t>
  </si>
  <si>
    <t>07620191703</t>
  </si>
  <si>
    <t>07620201702</t>
  </si>
  <si>
    <t>04504670000</t>
  </si>
  <si>
    <t>04504680000</t>
  </si>
  <si>
    <t>04504700000</t>
  </si>
  <si>
    <t>0487280000</t>
  </si>
  <si>
    <t>0487290000</t>
  </si>
  <si>
    <t>Soutěže - podpora talentovaných dětí a mládeže, komunikace, propagace</t>
  </si>
  <si>
    <t>0487300000</t>
  </si>
  <si>
    <t>04814606045</t>
  </si>
  <si>
    <t>04814580000</t>
  </si>
  <si>
    <t>04814530000</t>
  </si>
  <si>
    <t>04814542001</t>
  </si>
  <si>
    <t>04814560000</t>
  </si>
  <si>
    <t>Podpora areálů pro běh na lyžích</t>
  </si>
  <si>
    <t>04814140000</t>
  </si>
  <si>
    <t>04814150000</t>
  </si>
  <si>
    <t>04814340000</t>
  </si>
  <si>
    <t>04814350000</t>
  </si>
  <si>
    <t>Liberecká krajská asociace Sport pro všechny z.s. - Podpora  činnosti LKA Sport pro všechny z.s.</t>
  </si>
  <si>
    <t>04814550000</t>
  </si>
  <si>
    <t>04814270000</t>
  </si>
  <si>
    <t>04814590000</t>
  </si>
  <si>
    <t>04812050000</t>
  </si>
  <si>
    <t>04812070000</t>
  </si>
  <si>
    <t>04812060000</t>
  </si>
  <si>
    <t>04812080000</t>
  </si>
  <si>
    <t>Okresní sportovní a tělovýchovné sdružení Semily z.s.</t>
  </si>
  <si>
    <t>Dotační program sport</t>
  </si>
  <si>
    <t>04814840000</t>
  </si>
  <si>
    <t>0492221421</t>
  </si>
  <si>
    <t>0492271418</t>
  </si>
  <si>
    <t>04600240000</t>
  </si>
  <si>
    <t>Odvody PO - příjmy rozpočtu 2025</t>
  </si>
  <si>
    <t>5502231502</t>
  </si>
  <si>
    <t>5502241510</t>
  </si>
  <si>
    <t>5502251508</t>
  </si>
  <si>
    <t>5502261516</t>
  </si>
  <si>
    <t>5502271516</t>
  </si>
  <si>
    <t>5502281520</t>
  </si>
  <si>
    <t>5502291522</t>
  </si>
  <si>
    <t>5502301523</t>
  </si>
  <si>
    <t>5502311512</t>
  </si>
  <si>
    <t>5502321516</t>
  </si>
  <si>
    <t>0529020000</t>
  </si>
  <si>
    <t>0533000000</t>
  </si>
  <si>
    <t>Koordinátor pro záležitosti národnostních menšin</t>
  </si>
  <si>
    <t>0534000000</t>
  </si>
  <si>
    <t>6500511601</t>
  </si>
  <si>
    <t>06801202043</t>
  </si>
  <si>
    <t>06801192001</t>
  </si>
  <si>
    <t>Mosty ev.č. 29058-3 a ev. č. 29058-1, včetně opravy silnice III/29058 v Jablonci nad Jizerou</t>
  </si>
  <si>
    <t>0686970000</t>
  </si>
  <si>
    <t>Silnice II/268 Zákupy</t>
  </si>
  <si>
    <t>0686980000</t>
  </si>
  <si>
    <t>Silnice II/268 Zákupy (VPO)</t>
  </si>
  <si>
    <t>0686990000</t>
  </si>
  <si>
    <t>Most ev.č. 268-026 přes potok v Zákupech</t>
  </si>
  <si>
    <t>0687000000</t>
  </si>
  <si>
    <t>Silnice III/25936 Dražejov</t>
  </si>
  <si>
    <t>0687010000</t>
  </si>
  <si>
    <t>Silnice III/26212 Slunečná, rekonstrukce propustku</t>
  </si>
  <si>
    <t>0687020000</t>
  </si>
  <si>
    <t xml:space="preserve">Silnice III/2904 Oldřichov v Hájích - Mníšek, humanizace průtahu vč. chodníků </t>
  </si>
  <si>
    <t>0687030000</t>
  </si>
  <si>
    <t>Silnice III/26834 Brniště - Jablonné v Podještědí II.etapa</t>
  </si>
  <si>
    <t>0687040000</t>
  </si>
  <si>
    <t>Silnice III/0356 Višňová</t>
  </si>
  <si>
    <t>0687050000</t>
  </si>
  <si>
    <t>Silnice III/2834 Sekerkovy Loučky</t>
  </si>
  <si>
    <t>0687060000</t>
  </si>
  <si>
    <t>Most ev.č. 28618-2 Mříčná</t>
  </si>
  <si>
    <t>Silnice III/29036 a III/29037 Horní Lučany - Horní Maxov</t>
  </si>
  <si>
    <t>07501931707</t>
  </si>
  <si>
    <t>BotanZ - generel</t>
  </si>
  <si>
    <t>07501941707</t>
  </si>
  <si>
    <t>07501950000</t>
  </si>
  <si>
    <t>0731060000</t>
  </si>
  <si>
    <t xml:space="preserve">Podpora rozvoje turistického regionu Český ráj  </t>
  </si>
  <si>
    <t xml:space="preserve">Podpora rozvoje turistického regionu Jizerské hory </t>
  </si>
  <si>
    <t>Podpora rozvoje turistického regionu Krkonoše</t>
  </si>
  <si>
    <t>Marketingové aktivity Sdružení pro rozvoj cest. ruchu v LK</t>
  </si>
  <si>
    <t>Podpora postupových soutěží a přehlídek neprofesionálních uměleckých aktivit</t>
  </si>
  <si>
    <t>Mezinár.pěvecký festival Bohemia Cantat Liberec</t>
  </si>
  <si>
    <t>07801140000</t>
  </si>
  <si>
    <t xml:space="preserve">Pískovcová skalní města </t>
  </si>
  <si>
    <t>07700320000</t>
  </si>
  <si>
    <t>07700340000</t>
  </si>
  <si>
    <t>07700350000</t>
  </si>
  <si>
    <t>07600200000</t>
  </si>
  <si>
    <t>0864150000</t>
  </si>
  <si>
    <t>Turow</t>
  </si>
  <si>
    <t>0813010000</t>
  </si>
  <si>
    <t>0813020000</t>
  </si>
  <si>
    <t>08700940000</t>
  </si>
  <si>
    <t>Staré ekologické zátěže LK - REZERVA</t>
  </si>
  <si>
    <t>Staré ekologické zátěže LK - KORTAN</t>
  </si>
  <si>
    <t>08801750000</t>
  </si>
  <si>
    <t>08801730000</t>
  </si>
  <si>
    <t>08801740000</t>
  </si>
  <si>
    <t>3240324043</t>
  </si>
  <si>
    <t>09500431907</t>
  </si>
  <si>
    <t>0970022</t>
  </si>
  <si>
    <t>0980071</t>
  </si>
  <si>
    <t>0990801910</t>
  </si>
  <si>
    <t>Moderniz.infrastruktury KÚLK včetně obnovy technologického centra</t>
  </si>
  <si>
    <t>1491571910</t>
  </si>
  <si>
    <t>4620571421</t>
  </si>
  <si>
    <t>4620581405</t>
  </si>
  <si>
    <t>5620261520</t>
  </si>
  <si>
    <t>7620211705</t>
  </si>
  <si>
    <r>
      <rPr>
        <sz val="8"/>
        <rFont val="Arial"/>
        <family val="2"/>
        <charset val="238"/>
      </rPr>
      <t>RAP Transformace – Služby soc. péče Tereza, Semily, Na Vinici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</si>
  <si>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rFont val="Arial"/>
        <family val="2"/>
        <charset val="238"/>
      </rPr>
      <t xml:space="preserve">RAP Transformace – Služby soc. péče Tereza, Semily, Na Vinici -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</si>
  <si>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rPr>
        <sz val="8"/>
        <rFont val="Arial"/>
        <family val="2"/>
        <charset val="238"/>
      </rPr>
      <t>FVE - Domov důchodců Rokytnice nad JIzerou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</si>
  <si>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rFont val="Arial"/>
        <family val="2"/>
        <charset val="238"/>
      </rPr>
      <t>FVE - Domov důchodců Rokytnice nad JIzerou -</t>
    </r>
    <r>
      <rPr>
        <sz val="8"/>
        <color rgb="FFFF0000"/>
        <rFont val="Arial"/>
        <family val="2"/>
        <charset val="238"/>
      </rPr>
      <t xml:space="preserve"> předfinancování LK </t>
    </r>
  </si>
  <si>
    <r>
      <rPr>
        <sz val="8"/>
        <rFont val="Arial"/>
        <family val="2"/>
        <charset val="238"/>
      </rPr>
      <t>RAP APOSS výstavba domácností Liberec, Vratislavice II.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</si>
  <si>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 xml:space="preserve">Centrální depozitář pro PO resortu kultury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</si>
  <si>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rPr>
        <sz val="8"/>
        <rFont val="Arial"/>
        <family val="2"/>
        <charset val="238"/>
      </rPr>
      <t>VMG Č. Lípa - revitalizace objektů detaš. pracoviště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</si>
  <si>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rFont val="Arial"/>
        <family val="2"/>
        <charset val="238"/>
      </rPr>
      <t xml:space="preserve">VMG Č. Lípa - revitalizace objektů detaš. pracoviště -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</si>
  <si>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rPr>
        <sz val="8"/>
        <rFont val="Arial"/>
        <family val="2"/>
        <charset val="238"/>
      </rPr>
      <t>ZOO Lbc - Kulturně kreativní centrum Lidové sady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</si>
  <si>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rFont val="Arial"/>
        <family val="2"/>
        <charset val="238"/>
      </rPr>
      <t>ZOO Lbc - Kulturně kreativní centrum Lidové sady -</t>
    </r>
    <r>
      <rPr>
        <sz val="8"/>
        <color rgb="FFFF0000"/>
        <rFont val="Arial"/>
        <family val="2"/>
        <charset val="238"/>
      </rPr>
      <t xml:space="preserve"> předfinancování LK </t>
    </r>
  </si>
  <si>
    <r>
      <rPr>
        <sz val="8"/>
        <rFont val="Arial"/>
        <family val="2"/>
        <charset val="238"/>
      </rPr>
      <t xml:space="preserve">RAP APOSS výstavba domácností Liberec, Vratislavice II. </t>
    </r>
    <r>
      <rPr>
        <sz val="8"/>
        <color rgb="FFFF0000"/>
        <rFont val="Arial"/>
        <family val="2"/>
        <charset val="238"/>
      </rPr>
      <t xml:space="preserve">- předfinancování LK </t>
    </r>
  </si>
  <si>
    <r>
      <rPr>
        <sz val="8"/>
        <rFont val="Arial"/>
        <family val="2"/>
        <charset val="238"/>
      </rPr>
      <t>Centrální depozitář pro PO resortu kultury -</t>
    </r>
    <r>
      <rPr>
        <sz val="8"/>
        <color rgb="FFFF0000"/>
        <rFont val="Arial"/>
        <family val="2"/>
        <charset val="238"/>
      </rPr>
      <t xml:space="preserve"> předfinancování LK </t>
    </r>
  </si>
  <si>
    <r>
      <rPr>
        <sz val="8"/>
        <rFont val="Arial"/>
        <family val="2"/>
        <charset val="238"/>
      </rPr>
      <t xml:space="preserve">ZZS LK - Výstavba výjezd. základny Hrádek n. N. </t>
    </r>
    <r>
      <rPr>
        <sz val="8"/>
        <color rgb="FFFF0000"/>
        <rFont val="Arial"/>
        <family val="2"/>
        <charset val="238"/>
      </rPr>
      <t xml:space="preserve">- předfinancování LK </t>
    </r>
  </si>
  <si>
    <r>
      <rPr>
        <sz val="8"/>
        <rFont val="Arial"/>
        <family val="2"/>
        <charset val="238"/>
      </rPr>
      <t xml:space="preserve">ZZS LK - výjezdová základna a záložní operační středisko Jablonec -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</si>
  <si>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rPr>
        <sz val="8"/>
        <rFont val="Arial"/>
        <family val="2"/>
        <charset val="238"/>
      </rPr>
      <t>ZZS LK - výjezdová základna a záložní operační středisko Jablonec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</si>
  <si>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rFont val="Arial"/>
        <family val="2"/>
        <charset val="238"/>
      </rPr>
      <t xml:space="preserve">ZZS LK - Výstavba výjezd. základny Hrádek n. N. </t>
    </r>
    <r>
      <rPr>
        <sz val="8"/>
        <color rgb="FF0000FF"/>
        <rFont val="Arial"/>
        <family val="2"/>
        <charset val="238"/>
      </rPr>
      <t xml:space="preserve">- spolufinancování LK </t>
    </r>
  </si>
  <si>
    <r>
      <t xml:space="preserve">ITI IROP Kultivace okolí sídla LK 2. etapa </t>
    </r>
    <r>
      <rPr>
        <sz val="8"/>
        <color rgb="FF0000FF"/>
        <rFont val="Arial"/>
        <family val="2"/>
        <charset val="238"/>
      </rPr>
      <t>-spolufinancování LK</t>
    </r>
  </si>
  <si>
    <r>
      <t xml:space="preserve">ITI IROP Kultivace okolí sídla LK 2. etapa - </t>
    </r>
    <r>
      <rPr>
        <sz val="8"/>
        <color rgb="FFFF0000"/>
        <rFont val="Arial"/>
        <family val="2"/>
        <charset val="238"/>
      </rPr>
      <t>předfinancování LK</t>
    </r>
  </si>
  <si>
    <t>Měsíční odměny a odvody uvolněných členů zastupitelstva</t>
  </si>
  <si>
    <t>Měsíční odměny a odvody neuvolněných členů zastupitelstva</t>
  </si>
  <si>
    <t>Refundace mezd a zákonných odvodů u neuvolněných členů zastupitelstva (zaměstnanci jiných organizací)</t>
  </si>
  <si>
    <t>0100170000</t>
  </si>
  <si>
    <t>Náhrady ušlého výdělku OSVČ u neuvolněných členů zastupitelstva</t>
  </si>
  <si>
    <t>Ostatní osobní výdaje (nečlenů zastupitelstva)</t>
  </si>
  <si>
    <t>Odměny a odvody (nečlenů zastupitelstva)</t>
  </si>
  <si>
    <t xml:space="preserve">drobný dlouhodobý hmotný majetek </t>
  </si>
  <si>
    <t>drobný dlouhodobý hmotný majetek</t>
  </si>
  <si>
    <t>studená voda včetně stočného a úplaty za odvod dešťových vod</t>
  </si>
  <si>
    <t>zpracování dat a služby související s informačními a komunikačními technologiemi</t>
  </si>
  <si>
    <t>poskytnuté náhrady</t>
  </si>
  <si>
    <t>kursové rozdíly ve výdajích</t>
  </si>
  <si>
    <t>Parky a budovy D–G krajského úřadu</t>
  </si>
  <si>
    <t>2015010000</t>
  </si>
  <si>
    <t>Budova D</t>
  </si>
  <si>
    <t>Budova E (Evropský dům)</t>
  </si>
  <si>
    <t>1215000000</t>
  </si>
  <si>
    <t>Budova F (Parkovací dům)</t>
  </si>
  <si>
    <t>1315000000</t>
  </si>
  <si>
    <t>Budova G (Skloexport)</t>
  </si>
  <si>
    <t>Osobní automobily – obměna vozového parku</t>
  </si>
  <si>
    <t>Klimatizace budov KÚ LK (ABC)</t>
  </si>
  <si>
    <t>21600020000</t>
  </si>
  <si>
    <r>
      <rPr>
        <sz val="8"/>
        <rFont val="Arial"/>
        <family val="2"/>
        <charset val="238"/>
      </rPr>
      <t>Transborder II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</si>
  <si>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rFont val="Arial"/>
        <family val="2"/>
        <charset val="238"/>
      </rPr>
      <t>Transborder II -</t>
    </r>
    <r>
      <rPr>
        <sz val="8"/>
        <color rgb="FFFF0000"/>
        <rFont val="Arial"/>
        <family val="2"/>
        <charset val="238"/>
      </rPr>
      <t xml:space="preserve"> předfinancování LK </t>
    </r>
  </si>
  <si>
    <r>
      <rPr>
        <sz val="8"/>
        <rFont val="Arial"/>
        <family val="2"/>
        <charset val="238"/>
      </rPr>
      <t>IROP - Zastávkové informační systémy v aglomeraci LBC-JBC -</t>
    </r>
    <r>
      <rPr>
        <sz val="8"/>
        <color rgb="FF0000FF"/>
        <rFont val="Arial"/>
        <family val="2"/>
        <charset val="238"/>
      </rPr>
      <t xml:space="preserve"> spolufinancování LK</t>
    </r>
  </si>
  <si>
    <r>
      <rPr>
        <sz val="8"/>
        <rFont val="Arial"/>
        <family val="2"/>
        <charset val="238"/>
      </rPr>
      <t xml:space="preserve">IROP - Zastávkové informační systémy v aglomeraci LBC-JBC - </t>
    </r>
    <r>
      <rPr>
        <sz val="8"/>
        <color rgb="FFFF0000"/>
        <rFont val="Arial"/>
        <family val="2"/>
        <charset val="238"/>
      </rPr>
      <t>předfinancování LK</t>
    </r>
  </si>
  <si>
    <t>Příspěvky na dopravní obslužnost - příjmy rozpočtu 2025</t>
  </si>
  <si>
    <t>limit položky - hejtman a uvolnění radní celkem</t>
  </si>
  <si>
    <t>Preventivní projekty PČR - prevence kriminality</t>
  </si>
  <si>
    <t xml:space="preserve">Národní výstava poštovních známek Liberec 2025 </t>
  </si>
  <si>
    <t>Dotace na cvičení složek IZS</t>
  </si>
  <si>
    <t>0170035</t>
  </si>
  <si>
    <t>0181246</t>
  </si>
  <si>
    <t>0170036</t>
  </si>
  <si>
    <t>Sdružení místních samospráv - provozní příspěvek</t>
  </si>
  <si>
    <t>limit výdajů na pohoštění ZK, RK výbory a komise celkem</t>
  </si>
  <si>
    <t>1792220000</t>
  </si>
  <si>
    <t>Strategie rozvoje Libereckého kraje 28+</t>
  </si>
  <si>
    <t>2801190000</t>
  </si>
  <si>
    <t>TOPTEC (ÚFP AV ČR, v.v.i.) výstavba nového centra</t>
  </si>
  <si>
    <t>2701296405</t>
  </si>
  <si>
    <t>Memorandum TUL (Fraunhofer)</t>
  </si>
  <si>
    <t>2801210000</t>
  </si>
  <si>
    <t>PodnikniTo</t>
  </si>
  <si>
    <t>02650170000</t>
  </si>
  <si>
    <t>05620211513</t>
  </si>
  <si>
    <t xml:space="preserve">12620020000 </t>
  </si>
  <si>
    <t>04505090000</t>
  </si>
  <si>
    <t>Software k výuce - Informatika a informační a komunikační technologie</t>
  </si>
  <si>
    <t>04505230000</t>
  </si>
  <si>
    <t>0487350000</t>
  </si>
  <si>
    <t>Spolupráce s aktéry ve vzdělávání</t>
  </si>
  <si>
    <t>0487340000</t>
  </si>
  <si>
    <t>Zajištění krizové intervence na ZŠ a SŠ</t>
  </si>
  <si>
    <t>0487310000</t>
  </si>
  <si>
    <t>Zvýšení bezpečnosti škol a školských zařízení zřizovaných LK</t>
  </si>
  <si>
    <t>04815890000</t>
  </si>
  <si>
    <t>Road Classics</t>
  </si>
  <si>
    <t>04815100000</t>
  </si>
  <si>
    <t>Program rozvoje sportovní infrastruktury</t>
  </si>
  <si>
    <t>Mistrovství ČR v lehké atletice Jablonec nad Nisou</t>
  </si>
  <si>
    <t xml:space="preserve">04815795004 </t>
  </si>
  <si>
    <t>Město Jilemnice – rekonstrukce budovy pro umístění speciální školy</t>
  </si>
  <si>
    <t>04815460000</t>
  </si>
  <si>
    <t>IQLANDIA, Liberec - Podpora financování dopravy základních škol</t>
  </si>
  <si>
    <t>04815830000</t>
  </si>
  <si>
    <t>Ocenění talentovaných a nadaných dětí a mládeže</t>
  </si>
  <si>
    <t>nové</t>
  </si>
  <si>
    <t>Gymnázium a Střední zdravotnická škola, Jilemnice, p.o. - Rekonstrukce tělocvičny</t>
  </si>
  <si>
    <t xml:space="preserve">Gymnázium, U Balvanu, Jablonec n/N, p.o. - Oprava rozvodů vody </t>
  </si>
  <si>
    <t>Obchodní akademie, Česká Lípa, p.o. - Změna zdroje vytápění</t>
  </si>
  <si>
    <t>0492211448</t>
  </si>
  <si>
    <t>4600250000</t>
  </si>
  <si>
    <r>
      <t xml:space="preserve">OPVVV - Naplňování krajského akčního plánu rozvoje vzdělávání LK II. (NAKAP LK II) </t>
    </r>
    <r>
      <rPr>
        <sz val="8"/>
        <color rgb="FF0000FF"/>
        <rFont val="Arial"/>
        <family val="2"/>
        <charset val="238"/>
      </rPr>
      <t>- spolufinancování LK</t>
    </r>
  </si>
  <si>
    <r>
      <t xml:space="preserve">OPVVV - Naplňování krajského akčního plánu rozvoje vzdělávání LK II. (NAKAP LK II) -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</si>
  <si>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t xml:space="preserve">Podpora školního stravování v Libereckém kraji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</si>
  <si>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Transformace dětských domovů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</si>
  <si>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Transformace dětských domovů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</si>
  <si>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Podpora školního stravování v Libereckém kraji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</si>
  <si>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Implementace dlouhodobého záměru vzdělávání a rozvoje vzdělávací soustavy Libereckého kraje (I-DZ LK) - </t>
    </r>
    <r>
      <rPr>
        <sz val="8"/>
        <color rgb="FF0000FF"/>
        <rFont val="Arial"/>
        <family val="2"/>
        <charset val="238"/>
      </rPr>
      <t>spolufinancování LK</t>
    </r>
  </si>
  <si>
    <r>
      <t>Implementace dlouhodobého záměru vzdělávání a rozvoje vzdělávací soustavy Libereckého kraje (I-DZ LK) -</t>
    </r>
    <r>
      <rPr>
        <sz val="8"/>
        <color rgb="FFFF0000"/>
        <rFont val="Arial"/>
        <family val="2"/>
        <charset val="238"/>
      </rPr>
      <t xml:space="preserve"> předfinancování LK</t>
    </r>
  </si>
  <si>
    <t>5502351520</t>
  </si>
  <si>
    <t>5502331512</t>
  </si>
  <si>
    <t>0561030000</t>
  </si>
  <si>
    <t>Úprava KISSOS</t>
  </si>
  <si>
    <t>Poradenství v oblasti pěstounské péče</t>
  </si>
  <si>
    <t>Podpora činností realizace krajského projektu na podporu duševního zdraví</t>
  </si>
  <si>
    <t>Propagace Katalogu sociálních služeb Libereckého kraje (www.socialnisluzbylk.cz)</t>
  </si>
  <si>
    <t>Dotace v oblasti politiky závislostí</t>
  </si>
  <si>
    <t>05701250000</t>
  </si>
  <si>
    <t>Nadační fondy - individuální žádosti</t>
  </si>
  <si>
    <t>05802080000</t>
  </si>
  <si>
    <t>05600080000</t>
  </si>
  <si>
    <r>
      <rPr>
        <sz val="8"/>
        <color theme="1"/>
        <rFont val="Arial"/>
        <family val="2"/>
        <charset val="238"/>
      </rPr>
      <t>„Podpora a rozvoj sociálních služeb v Libereckém kraji“ -</t>
    </r>
    <r>
      <rPr>
        <sz val="8"/>
        <color rgb="FF0000FF"/>
        <rFont val="Arial"/>
        <family val="2"/>
        <charset val="238"/>
      </rPr>
      <t xml:space="preserve"> spolufinancování LK</t>
    </r>
  </si>
  <si>
    <t>Podpora sociálního začleňování v Libereckém kraji</t>
  </si>
  <si>
    <t>Cyklostezky - opravy a rekonstrukce</t>
  </si>
  <si>
    <t xml:space="preserve">Přeložky el. energie, optických kabelů a plynu </t>
  </si>
  <si>
    <t>0611000000</t>
  </si>
  <si>
    <t>opatření v dopravě</t>
  </si>
  <si>
    <t>6620400000</t>
  </si>
  <si>
    <r>
      <rPr>
        <sz val="8"/>
        <color theme="1"/>
        <rFont val="Arial"/>
        <family val="2"/>
        <charset val="238"/>
      </rPr>
      <t>Zelená cyklomagistrála Ploučnice -</t>
    </r>
    <r>
      <rPr>
        <sz val="8"/>
        <color rgb="FFFF0000"/>
        <rFont val="Arial"/>
        <family val="2"/>
        <charset val="238"/>
      </rPr>
      <t xml:space="preserve"> předfinancování</t>
    </r>
  </si>
  <si>
    <r>
      <rPr>
        <sz val="8"/>
        <color theme="1"/>
        <rFont val="Arial"/>
        <family val="2"/>
        <charset val="238"/>
      </rPr>
      <t>Zelená cyklomagistrála Ploučnice -</t>
    </r>
    <r>
      <rPr>
        <sz val="8"/>
        <color rgb="FF0000FF"/>
        <rFont val="Arial"/>
        <family val="2"/>
        <charset val="238"/>
      </rPr>
      <t xml:space="preserve"> spolufinancování</t>
    </r>
  </si>
  <si>
    <r>
      <rPr>
        <sz val="8"/>
        <rFont val="Arial"/>
        <family val="2"/>
        <charset val="238"/>
      </rPr>
      <t>IROP 2 - Silnice II/294 Rokytnice nad Jizerou -</t>
    </r>
    <r>
      <rPr>
        <sz val="8"/>
        <color rgb="FFFF0000"/>
        <rFont val="Arial"/>
        <family val="2"/>
        <charset val="238"/>
      </rPr>
      <t xml:space="preserve"> předfinancování</t>
    </r>
  </si>
  <si>
    <t>0750203 1706</t>
  </si>
  <si>
    <t>Zoo Liberec-Masterplán+PD 1.et.Údolí ohr.divočiny</t>
  </si>
  <si>
    <t>7801110000</t>
  </si>
  <si>
    <t>Spolek Ještěd 73-dokumentace obn.Ještědu</t>
  </si>
  <si>
    <t>Svaz knihovníků a inf.pracovníků (SKIP)-Bookstart</t>
  </si>
  <si>
    <t>Podsemínský most</t>
  </si>
  <si>
    <t>Nákup Sbírky skla IGS</t>
  </si>
  <si>
    <t xml:space="preserve">07700333705 </t>
  </si>
  <si>
    <t>07600211706</t>
  </si>
  <si>
    <t>Zážitky v krajině podstávkových domů</t>
  </si>
  <si>
    <t>07600230000</t>
  </si>
  <si>
    <t>0813030000</t>
  </si>
  <si>
    <t>činnost odborných skupin pro transformaci Trojzemí</t>
  </si>
  <si>
    <t>Opatření pro zadržení vody ve vybraných lokalitách na Frýdlantsku</t>
  </si>
  <si>
    <t>Kunratická JamParáda, obec Kunratice</t>
  </si>
  <si>
    <t>Vyšetření - hniloba a mor včelího plodu, ZO ČSV</t>
  </si>
  <si>
    <t>08801890000</t>
  </si>
  <si>
    <t xml:space="preserve">Studie proveditelnosti protipovodňových opatření obcí na Lužické Nise </t>
  </si>
  <si>
    <t>Nový plán odpadového hospodářství LK 2026-2035</t>
  </si>
  <si>
    <t>0864110000</t>
  </si>
  <si>
    <t>0864090000</t>
  </si>
  <si>
    <t>Výstavba a obnova infrastruktury-spoluúčast kraje, indivinduální dotace</t>
  </si>
  <si>
    <t>3240000000</t>
  </si>
  <si>
    <t>KNL-Rekonstrukce a modernizace 2025-2030</t>
  </si>
  <si>
    <t>MMN a.s. příplatek mimo základní kapitál na projekty směřující k modernizaci objektů a vybavení</t>
  </si>
  <si>
    <t>Centrální depozitář pro LK - DEPODUB</t>
  </si>
  <si>
    <t>1491650000</t>
  </si>
  <si>
    <t>Studie využití budovy Skloexport</t>
  </si>
  <si>
    <t>Central station - Krajský termínál Liberec</t>
  </si>
  <si>
    <r>
      <t xml:space="preserve">IVC Turnov - Daliměřice – </t>
    </r>
    <r>
      <rPr>
        <sz val="8"/>
        <color rgb="FF0000FF"/>
        <rFont val="Arial"/>
        <family val="2"/>
        <charset val="238"/>
      </rPr>
      <t>podíl LK</t>
    </r>
  </si>
  <si>
    <r>
      <t xml:space="preserve">ZOO Liberec – reko. pavilonu žiraf a zeber – </t>
    </r>
    <r>
      <rPr>
        <sz val="8"/>
        <color rgb="FF0000FF"/>
        <rFont val="Arial"/>
        <family val="2"/>
        <charset val="238"/>
      </rPr>
      <t>podíl LK</t>
    </r>
  </si>
  <si>
    <r>
      <t xml:space="preserve">IVC Turnov - Daliměřice - </t>
    </r>
    <r>
      <rPr>
        <sz val="8"/>
        <color rgb="FFFF0000"/>
        <rFont val="Arial"/>
        <family val="2"/>
        <charset val="238"/>
      </rPr>
      <t>podíl MV</t>
    </r>
  </si>
  <si>
    <r>
      <t>ZOO Liberec – reko. pavilonu žiraf a zeber –</t>
    </r>
    <r>
      <rPr>
        <sz val="8"/>
        <color rgb="FFFF0000"/>
        <rFont val="Arial"/>
        <family val="2"/>
        <charset val="238"/>
      </rPr>
      <t xml:space="preserve"> podíl SML</t>
    </r>
  </si>
  <si>
    <t>4620411401</t>
  </si>
  <si>
    <r>
      <t xml:space="preserve">OPŽP FVE Gymnázium Česká Lípa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</si>
  <si>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OPŽP FVE Gymnázium Česká Lípa - </t>
    </r>
    <r>
      <rPr>
        <sz val="8"/>
        <color rgb="FFFF0000"/>
        <rFont val="Arial"/>
        <family val="2"/>
        <charset val="238"/>
      </rPr>
      <t xml:space="preserve">předfinancování LK </t>
    </r>
  </si>
  <si>
    <t>4620421409</t>
  </si>
  <si>
    <r>
      <t xml:space="preserve">OPŽP FVE Gymnázium Dr. A. Randy Jablonec n. N. - </t>
    </r>
    <r>
      <rPr>
        <sz val="8"/>
        <color rgb="FFFF000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</si>
  <si>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r>
      <t xml:space="preserve">OPŽP FVE Gymnázium Dr. A. Randy Jablonec n. N.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</si>
  <si>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rPr>
        <sz val="8"/>
        <rFont val="Arial"/>
        <family val="2"/>
        <charset val="238"/>
      </rPr>
      <t xml:space="preserve">SEN SPŠSEaVOŠ Liberec budova Tyršova ul. - </t>
    </r>
    <r>
      <rPr>
        <sz val="8"/>
        <color rgb="FFFF0000"/>
        <rFont val="Arial"/>
        <family val="2"/>
        <charset val="238"/>
      </rPr>
      <t>předfinancování LK</t>
    </r>
  </si>
  <si>
    <r>
      <rPr>
        <sz val="8"/>
        <rFont val="Arial"/>
        <family val="2"/>
        <charset val="238"/>
      </rPr>
      <t>Gymnázium F.X.Šaldy - výstavba pavilonu učeben -</t>
    </r>
    <r>
      <rPr>
        <sz val="8"/>
        <color rgb="FFFF0000"/>
        <rFont val="Arial"/>
        <family val="2"/>
        <charset val="238"/>
      </rPr>
      <t xml:space="preserve"> předfinancování LK </t>
    </r>
  </si>
  <si>
    <r>
      <rPr>
        <sz val="8"/>
        <rFont val="Arial"/>
        <family val="2"/>
        <charset val="238"/>
      </rPr>
      <t xml:space="preserve">FVE Muzeum Českého ráje v Turnově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</si>
  <si>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FVE - KÚLK - budova D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</si>
  <si>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FVE - KÚLK - budova D - </t>
    </r>
    <r>
      <rPr>
        <sz val="8"/>
        <color rgb="FFFF0000"/>
        <rFont val="Arial"/>
        <family val="2"/>
        <charset val="238"/>
      </rPr>
      <t>spředfinancování LK</t>
    </r>
    <r>
      <rPr>
        <sz val="8"/>
        <rFont val="Arial"/>
        <family val="2"/>
        <charset val="238"/>
      </rPr>
      <t xml:space="preserve">  </t>
    </r>
  </si>
  <si>
    <t>4620601448</t>
  </si>
  <si>
    <r>
      <t xml:space="preserve">SŠHL Frýdlant - SEN tělocvična Zámecká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</si>
  <si>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SŠHL Frýdlant - SEN tělocvična Zámecká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</si>
  <si>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SEN - SUPŠ Kamenický Šenov, Havlíčkova 57 -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</si>
  <si>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SEN - SUPŠ Kamenický Šenov, Havlíčkova 57 - </t>
    </r>
    <r>
      <rPr>
        <sz val="8"/>
        <color rgb="FFFF0000"/>
        <rFont val="Arial"/>
        <family val="2"/>
        <charset val="238"/>
      </rPr>
      <t>předfinancování LK</t>
    </r>
  </si>
  <si>
    <t>4620611425</t>
  </si>
  <si>
    <r>
      <rPr>
        <sz val="8"/>
        <rFont val="Arial"/>
        <family val="2"/>
        <charset val="238"/>
      </rPr>
      <t>Dětské centrum Liberec - bydlení pro ohrožené děti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</si>
  <si>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 xml:space="preserve">Dětské centrum Liberec - bydlení pro ohrožené děti </t>
    </r>
    <r>
      <rPr>
        <sz val="8"/>
        <color rgb="FFFF0000"/>
        <rFont val="Arial"/>
        <family val="2"/>
        <charset val="238"/>
      </rPr>
      <t xml:space="preserve">- předfinancování LK </t>
    </r>
  </si>
  <si>
    <t>5620271523</t>
  </si>
  <si>
    <r>
      <rPr>
        <sz val="8"/>
        <rFont val="Arial"/>
        <family val="2"/>
        <charset val="238"/>
      </rPr>
      <t>Transformace Tereza, lokalita Benešov u Semil I. (p.č. 143)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</si>
  <si>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 xml:space="preserve">Transformace Tereza, lokalita Benešov u Semil I. (p.č. 143) </t>
    </r>
    <r>
      <rPr>
        <sz val="8"/>
        <color rgb="FFFF0000"/>
        <rFont val="Arial"/>
        <family val="2"/>
        <charset val="238"/>
      </rPr>
      <t xml:space="preserve">- předfinancování LK </t>
    </r>
  </si>
  <si>
    <r>
      <rPr>
        <sz val="8"/>
        <rFont val="Arial"/>
        <family val="2"/>
        <charset val="238"/>
      </rPr>
      <t>Transformace Tereza, lokalita Benešov u Semil II. (p.č. 180)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</si>
  <si>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 xml:space="preserve">Transformace Tereza, lokalita Benešov u Semil II. (p.č. 180) </t>
    </r>
    <r>
      <rPr>
        <sz val="8"/>
        <color rgb="FFFF0000"/>
        <rFont val="Arial"/>
        <family val="2"/>
        <charset val="238"/>
      </rPr>
      <t xml:space="preserve">- předfinancování LK </t>
    </r>
  </si>
  <si>
    <t>1491461521</t>
  </si>
  <si>
    <r>
      <rPr>
        <sz val="8"/>
        <rFont val="Arial"/>
        <family val="2"/>
        <charset val="238"/>
      </rPr>
      <t>Dostavba areálu - Domov a centrum aktivity, Hodkovice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</si>
  <si>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 xml:space="preserve">Dostavba areálu - Domov a centrum aktivity, Hodkovice </t>
    </r>
    <r>
      <rPr>
        <sz val="8"/>
        <color rgb="FFFF0000"/>
        <rFont val="Arial"/>
        <family val="2"/>
        <charset val="238"/>
      </rPr>
      <t xml:space="preserve">- předfinancování LK </t>
    </r>
  </si>
  <si>
    <t>7620221704</t>
  </si>
  <si>
    <r>
      <rPr>
        <sz val="8"/>
        <rFont val="Arial"/>
        <family val="2"/>
        <charset val="238"/>
      </rPr>
      <t xml:space="preserve">CZ/DE VMG ČL Krajina a člověk - </t>
    </r>
    <r>
      <rPr>
        <sz val="8"/>
        <color rgb="FF0000FF"/>
        <rFont val="Arial"/>
        <family val="2"/>
        <charset val="238"/>
      </rPr>
      <t>spolufinancování LK</t>
    </r>
  </si>
  <si>
    <r>
      <rPr>
        <sz val="8"/>
        <rFont val="Arial"/>
        <family val="2"/>
        <charset val="238"/>
      </rPr>
      <t xml:space="preserve">CZ/DE VMG ČL Krajina a člověk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</si>
  <si>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FVE a fototermika na budově hospicu </t>
    </r>
    <r>
      <rPr>
        <sz val="8"/>
        <color rgb="FF0000FF"/>
        <rFont val="Arial"/>
        <family val="2"/>
        <charset val="238"/>
      </rPr>
      <t>-spolufinancování LK</t>
    </r>
  </si>
  <si>
    <r>
      <t xml:space="preserve">FVE a fototermika na budově hospicu - </t>
    </r>
    <r>
      <rPr>
        <sz val="8"/>
        <color rgb="FFFF0000"/>
        <rFont val="Arial"/>
        <family val="2"/>
        <charset val="238"/>
      </rPr>
      <t>předfinancování LK</t>
    </r>
  </si>
  <si>
    <t>4620591474</t>
  </si>
  <si>
    <t>SVR 2025</t>
  </si>
  <si>
    <t>920 02 - Kapitálové výdaje /  odbor regionálního rozvoje a evropských projektů</t>
  </si>
  <si>
    <t>920 02</t>
  </si>
  <si>
    <t>Nákup Ještědu - dominanty Libereckého kraje</t>
  </si>
  <si>
    <t>I. Výdajové limity kapitol a resortů rozpočtu kraje na rok 2025 financované z "vlastních příjmů a zdrojů kraje</t>
  </si>
  <si>
    <t xml:space="preserve">I. resorty </t>
  </si>
  <si>
    <t>II. Výdaje kraje účelově a objemově vázané na příjmy ze státního rozpočtu na rok 2025</t>
  </si>
  <si>
    <t xml:space="preserve"> II. resorty </t>
  </si>
  <si>
    <t>účel. znak</t>
  </si>
  <si>
    <t>účelové dotace školství</t>
  </si>
  <si>
    <t xml:space="preserve"> resorty celkem</t>
  </si>
  <si>
    <t xml:space="preserve"> I. resorty </t>
  </si>
  <si>
    <t>916</t>
  </si>
  <si>
    <t>916 04 - Účelové neinvestiční dotace / odbor školství, mládeže, tělovýchovy a sportu</t>
  </si>
  <si>
    <t>Ú Č E L O V É  N E I N V E S T I Č N Í  D O T A C E</t>
  </si>
  <si>
    <t>916 04</t>
  </si>
  <si>
    <t>účelové neinvestiční dotace celkem</t>
  </si>
  <si>
    <t>ÚZ</t>
  </si>
  <si>
    <t>33353</t>
  </si>
  <si>
    <t>33155</t>
  </si>
  <si>
    <t>účelové dotace pro soukromé školy a zařízení</t>
  </si>
  <si>
    <t xml:space="preserve">přímé náklady na vzdělávání PO kraje </t>
  </si>
  <si>
    <t>přímé náklady na vzdělávání PO obcí</t>
  </si>
  <si>
    <t>13305</t>
  </si>
  <si>
    <t>transfery - vázané na příjmy za státního rozpočtu</t>
  </si>
  <si>
    <t>účelové neinvestiční dotace - regionální školství - vázané na příjmy za státního rozpočtu</t>
  </si>
  <si>
    <t>27355</t>
  </si>
  <si>
    <t>dopravní obslužnost drážní - vlak - příspěvek na ztrátu dopravce z provozu veřejné osobní drážní dopravy</t>
  </si>
  <si>
    <t>dopravní obslužnost - vázaná na příjmy za státního rozpočtu</t>
  </si>
  <si>
    <t>F O N D   T U R Ó W</t>
  </si>
  <si>
    <t>II. Výdaje kraje účelově a objemově vázané na příjmy ze státního rozpočtu</t>
  </si>
  <si>
    <t>I. Výdaje kraje financované z "vlastních" Příjmů a zdrojů kraje</t>
  </si>
  <si>
    <t>ukazatel</t>
  </si>
  <si>
    <t>ÚČEL. NEINV. DOTACE ŠKOLSTVÍ</t>
  </si>
  <si>
    <t>VÝDAJE kraje CELKEM za I.</t>
  </si>
  <si>
    <t>VÝDAJE kraje CELKEM za II.</t>
  </si>
  <si>
    <t>013300</t>
  </si>
  <si>
    <t>Ostatní výdaje (dary)</t>
  </si>
  <si>
    <t>010000</t>
  </si>
  <si>
    <t>Zahraniční pracovní cesty zastupitelů</t>
  </si>
  <si>
    <t>013400</t>
  </si>
  <si>
    <t>Školení zastupitelé, společné výdaje na školení</t>
  </si>
  <si>
    <t>914 01</t>
  </si>
  <si>
    <r>
      <t xml:space="preserve">opatření pro krizové stavy, školení obcí, </t>
    </r>
    <r>
      <rPr>
        <sz val="8"/>
        <color rgb="FFFF0000"/>
        <rFont val="Arial"/>
        <family val="2"/>
        <charset val="238"/>
      </rPr>
      <t>BRLK</t>
    </r>
  </si>
  <si>
    <t>Magazín KRAJ</t>
  </si>
  <si>
    <t>Dny s hejtmanem</t>
  </si>
  <si>
    <t>Ročenka Libereckého kraje</t>
  </si>
  <si>
    <t>0181262</t>
  </si>
  <si>
    <t>Evropský parlament mládeže v ČR - konference Liberec 2025</t>
  </si>
  <si>
    <t>1010000</t>
  </si>
  <si>
    <t>1020000</t>
  </si>
  <si>
    <t>1030000</t>
  </si>
  <si>
    <t>1040000</t>
  </si>
  <si>
    <t>navýšení o 4 mil. (připravenost k řešení 
mimořádných událostí)</t>
  </si>
  <si>
    <t>Brána Trojzemí, p.o. - Společnou cestou</t>
  </si>
  <si>
    <t>0002900000000</t>
  </si>
  <si>
    <t>Stipendijní program LK pro žáky odborných škol</t>
  </si>
  <si>
    <t>Rezervy v kapitole 912 - opravy a havárie v průběhu roku 2025 na objektech OŠMTS</t>
  </si>
  <si>
    <t>Realizace projektu Post Bellum v LK</t>
  </si>
  <si>
    <t>Centrum talentované mládeže - podpora zapojení žáků středních škol zřizovaných LK</t>
  </si>
  <si>
    <t>celkem za  organizace v rámci odboru školství*</t>
  </si>
  <si>
    <t>Jmenování a odvolání ředitelů krajských škol</t>
  </si>
  <si>
    <t>Metodická pomoc školám</t>
  </si>
  <si>
    <t>Posudky</t>
  </si>
  <si>
    <t>Nostrifikace</t>
  </si>
  <si>
    <t>0487380000</t>
  </si>
  <si>
    <t>Systémová podpora vzdělávání žáků v oboru ZŠ speciální</t>
  </si>
  <si>
    <t>IQLANDIA, o.p.s. Liberec - Podpora vzdělávání mládeže</t>
  </si>
  <si>
    <t>Vzdělávací aktivity pro seniory</t>
  </si>
  <si>
    <t>04815140000</t>
  </si>
  <si>
    <t xml:space="preserve">Individuální podpora neziskových akcí v oblasti školství </t>
  </si>
  <si>
    <t>04816460000</t>
  </si>
  <si>
    <t>Podpora žáků SŠ - příprava na studium na VŠ</t>
  </si>
  <si>
    <t>KRAJSKÁ ORGANIZACE ČUS LK - Provoz Krajské organizace ČUS Libereckého kraje</t>
  </si>
  <si>
    <t>04816380000</t>
  </si>
  <si>
    <t>04816390000</t>
  </si>
  <si>
    <t xml:space="preserve">Bike for Life z.s. – JUNIOR ČT AUTHOR CUP </t>
  </si>
  <si>
    <t>Dotační program Podpora individuálních sportů I. Kategorie</t>
  </si>
  <si>
    <t>04815910000</t>
  </si>
  <si>
    <t>Dotační program Sportovní infrastruktura</t>
  </si>
  <si>
    <t>schváleno usn.430/24/ZK</t>
  </si>
  <si>
    <t>SŠ hospodářská a lesnická, Frýdlant, p.o. - Realizace nového komplexního řešení</t>
  </si>
  <si>
    <t>SPŠ a VOŠ, Liberec, p.o. - Vznik učeben pro Technické lyceum</t>
  </si>
  <si>
    <t>SPŠ, Česká Lípa, p.o. - Rekonstrukce kuchyně</t>
  </si>
  <si>
    <t>0492331410</t>
  </si>
  <si>
    <t>0492341455</t>
  </si>
  <si>
    <t>ZŠ a MŠ logopedická, Liberec, p.o. - Výměna otvorových výplní - objekt T - areál školy</t>
  </si>
  <si>
    <t>0492351440</t>
  </si>
  <si>
    <t>SŠ řemesel a služeb, Jablonec n/N, p.o. - Oprava fasády - objekt Podhorská, Jablonec n/N</t>
  </si>
  <si>
    <t>0492361437</t>
  </si>
  <si>
    <t>Střední zdravotnická a SOŠ, Česká Lípa, p.o. - Oprava venkovních rozvodů - areál 28. října</t>
  </si>
  <si>
    <t>0492371456</t>
  </si>
  <si>
    <t>ZŠ a MŠ pro tělesně postižené, Liberec, p.o. - Rekonstrukce hlavní budovy Jedličkova ústavu</t>
  </si>
  <si>
    <t>0492381403</t>
  </si>
  <si>
    <t>0492391420</t>
  </si>
  <si>
    <t>SPŠ stavební, Liberec, p.o. - Zateplení stropní konstrukce půdy - vnitřní trakt budovy</t>
  </si>
  <si>
    <t>0492401433</t>
  </si>
  <si>
    <t>SŠ strojní, stavební a dopravní, Liberec, p.o. - Rekonstrukce střechy objekt Letná, Liberec</t>
  </si>
  <si>
    <t>0492411437</t>
  </si>
  <si>
    <t>Střední zdravotnická škola a SOŠ, Česká Lípa, p.o. - Rekonstrukce kotelny</t>
  </si>
  <si>
    <t>0492421412</t>
  </si>
  <si>
    <t>4.3 Specifická primární prevence rizikového chování</t>
  </si>
  <si>
    <t>4.7 Podpora kompenzačních pomůcek pro žáky s podpůrnými opatřeními</t>
  </si>
  <si>
    <t>4.23 Program Sportovní akce pro rok 2025</t>
  </si>
  <si>
    <t>4.26 Program Podpora sportovní činnosti dětí a mládeže ve sportovních organizacích 2025</t>
  </si>
  <si>
    <t>celkem za organizace</t>
  </si>
  <si>
    <t>xxx</t>
  </si>
  <si>
    <t>nerozepsaná rezerva</t>
  </si>
  <si>
    <t>Střední průmyslová škola  a Vyšší odborná škola, Liberec 1,  příspěvková organizace</t>
  </si>
  <si>
    <t>DD Jindřichovice, Rozálie - oprava střechy vila Rozálie, č.p. 381</t>
  </si>
  <si>
    <t>APOSS - ul. Zeyerova - změna systému vytápění Zeyerova (TČ nebo CTZ)</t>
  </si>
  <si>
    <t>Domov a centrum aktivity, Dům Jana - instalace stropního zvedacího a asistenčního systému</t>
  </si>
  <si>
    <t>Domov a centrum aktivity - pořízení dodávkového auta</t>
  </si>
  <si>
    <t>Domov a Centrum denních služeb Jbc - pořízení 7místného OA s otočnou a výsuvnou sedačkou u spolujezdce</t>
  </si>
  <si>
    <t>DD Jindřichovice, vila Albert - projektová dokumentace vč. realizace EPS</t>
  </si>
  <si>
    <t>DD Jindřichovice, vila Róza - rekonstrukce hlavních koupelen</t>
  </si>
  <si>
    <t>DD Sloup v Čechách - projektová dokumentace na napojení na veřejnou kanalizaci</t>
  </si>
  <si>
    <t>Domov důchodců Jablonecké Paseky  - hydroizolace budovy - realizace opravy</t>
  </si>
  <si>
    <t>DD Jablonecké Paseky - realizace opatření PBŘ - protipožární dveře v objektech</t>
  </si>
  <si>
    <t>DD Jablonecké Paseky - realizace protiskliuzových podlah - 1. etapa</t>
  </si>
  <si>
    <t>Denní a pobytové sociální služby ČL - zajištění náhradních prostor po dobu rekonstrukce stacionáře</t>
  </si>
  <si>
    <t>Denní a pobytové sociální služby ČL - náklady na stěhování v rámci rekonstrukce stacionáře</t>
  </si>
  <si>
    <t>DD Velké Hamry - rozšíření zázemí aktivizační dílny - 2.etapa</t>
  </si>
  <si>
    <t xml:space="preserve">DD Velké Hamry - rozšíření zázemí rehabilitačního oddělení - 2.etapa </t>
  </si>
  <si>
    <t>Jedličkův ústav - oprava septiku CDS</t>
  </si>
  <si>
    <t>Jedličkův ústav - energetický audit</t>
  </si>
  <si>
    <t>Jedličkův ústav, budova E - výměna protipožárních dveří DOZP</t>
  </si>
  <si>
    <t>Jedličkův ústav, budova F - výměna protipožárních dveří DOZP</t>
  </si>
  <si>
    <t>Jedličkův ústav, budova F - úprava prostor 3.patra CDC pro autistické děti 15+</t>
  </si>
  <si>
    <t>OSTARA - realizace renovace půdních prostor</t>
  </si>
  <si>
    <t>Služby sociální péče TEREZA - investiční studie na rekonstrukci náhradních prostor</t>
  </si>
  <si>
    <t>OSTARA</t>
  </si>
  <si>
    <t>Finanční rezerva</t>
  </si>
  <si>
    <t xml:space="preserve">Sociální práce - metodická pomoc obcím </t>
  </si>
  <si>
    <t>Poradní sbor</t>
  </si>
  <si>
    <t>Zabezpečení psychologických a lékařských posudků pro náhradní rodinnou péči</t>
  </si>
  <si>
    <t>0529060000</t>
  </si>
  <si>
    <t>0529040000</t>
  </si>
  <si>
    <t>Informační materiály pro cizince a národnostní menšiny</t>
  </si>
  <si>
    <t>Sociální služby - konzultační činnost</t>
  </si>
  <si>
    <t>Politika v oblasti závislostí</t>
  </si>
  <si>
    <t>Metodická pomoc obcím v rámci veřejného opatrovnictví</t>
  </si>
  <si>
    <t>Podpora individuálních projektů zaměřených na sociální poltiku Libereckého kraje</t>
  </si>
  <si>
    <t>Individuální dotace do rodinné politiky</t>
  </si>
  <si>
    <t>05802000000</t>
  </si>
  <si>
    <t>Podpora homesharingu</t>
  </si>
  <si>
    <t>Transfery dle zákona o sociálních službách z kap. MPSV</t>
  </si>
  <si>
    <t>0591031512</t>
  </si>
  <si>
    <t>DD Jablonecké Paseky - výměna elektroinstalace v objektu DD Jablonecké Paseky</t>
  </si>
  <si>
    <t>0591041519</t>
  </si>
  <si>
    <t>0591051522</t>
  </si>
  <si>
    <t>0591061507</t>
  </si>
  <si>
    <t>0591101519</t>
  </si>
  <si>
    <t>Denní a pobyt. soc. služby ČL - zpracování projektové dokumetace pro novou výstavbu DOZP v ČL</t>
  </si>
  <si>
    <t>05600100000</t>
  </si>
  <si>
    <t>Obnova kulturních památek</t>
  </si>
  <si>
    <t>07801270000</t>
  </si>
  <si>
    <t>Divadelní festival Modrý kocour</t>
  </si>
  <si>
    <t>07804430000</t>
  </si>
  <si>
    <t>07808894008</t>
  </si>
  <si>
    <t>07808905058</t>
  </si>
  <si>
    <t xml:space="preserve">Mezinár.hudební festival Lípa Musica </t>
  </si>
  <si>
    <t>Křehká krása</t>
  </si>
  <si>
    <t xml:space="preserve">Benátská!  </t>
  </si>
  <si>
    <t xml:space="preserve">Krakonošův divadelní podzim </t>
  </si>
  <si>
    <t>Mateřinka (bienále)</t>
  </si>
  <si>
    <t>Festival dětského čtenářství</t>
  </si>
  <si>
    <t>Skleněné městečko</t>
  </si>
  <si>
    <t>0750160000</t>
  </si>
  <si>
    <t>0850150000</t>
  </si>
  <si>
    <t>08700952032</t>
  </si>
  <si>
    <t>08700864486</t>
  </si>
  <si>
    <t>Strat.partnerství  Koncepce EVVO-DDM Nový Bor</t>
  </si>
  <si>
    <t>08700870000</t>
  </si>
  <si>
    <t>Strat.partnerství  Koncepce EVVO-Geopark Ralsko</t>
  </si>
  <si>
    <t>08700880000</t>
  </si>
  <si>
    <t>Strat.partnerství  Koncepce EVVO-Lewandulka</t>
  </si>
  <si>
    <t>08700890000</t>
  </si>
  <si>
    <t>Strat.partnerství  Koncepce EVVO-Podral.NF ZOD</t>
  </si>
  <si>
    <t>08700900000</t>
  </si>
  <si>
    <t>Strat.partnerství  Koncepce EVVO-Spol pro JH</t>
  </si>
  <si>
    <t>08700910000</t>
  </si>
  <si>
    <t>Strat.partnerství  Koncepce EVVO-SEV Český ráj</t>
  </si>
  <si>
    <t>8.5 Podpora předcházení vzniku odpadů, využití biodpadů a odděleného sběru kovových odpadů</t>
  </si>
  <si>
    <t>0864170000</t>
  </si>
  <si>
    <t>0864140000</t>
  </si>
  <si>
    <t>0990810000</t>
  </si>
  <si>
    <t>0990820000</t>
  </si>
  <si>
    <t>Pořizování včetně metodické, odborné, poradenské a konzultační činnosti</t>
  </si>
  <si>
    <t>ORJ 15 – odbor kancelář ředitele</t>
  </si>
  <si>
    <t>zastupitelstvo – limit výdajů</t>
  </si>
  <si>
    <t xml:space="preserve">krajský úřad – limit výdajů </t>
  </si>
  <si>
    <t>působnosti – limit výdajů</t>
  </si>
  <si>
    <t xml:space="preserve">kapitálové výdaje – limit výdajů </t>
  </si>
  <si>
    <t>sociální fond – limit výdajů</t>
  </si>
  <si>
    <t>910 15 – Zastupitelstvo / odbor kancelář ředitele</t>
  </si>
  <si>
    <t>Osobní výdaje členů zastupitelstva</t>
  </si>
  <si>
    <t>Odchodné členů zastupitelstva při skončení výkonu funkce</t>
  </si>
  <si>
    <t>Běžné výdaje členů zastupitelstva</t>
  </si>
  <si>
    <t>platby daní státnímu rozpočtu</t>
  </si>
  <si>
    <t>911 15 – Krajský úřad / odbor kancelář ředitele</t>
  </si>
  <si>
    <t>platy zaměstnanců v pracovním poměru vyjma zaměstnanců na služebních místech</t>
  </si>
  <si>
    <t>povinné pojistné na sociální zabezpečení a příspěvek na státní politiku zaměstnanosti</t>
  </si>
  <si>
    <t>pojistné na zákonné pojištění odpovědnosti zaměstnavatele za škodu při pracovním úrazu nebo nemoci z povolání</t>
  </si>
  <si>
    <t>služby školení a vzdělávání</t>
  </si>
  <si>
    <t>914 15 – Působnosti / odbor kancelář ředitele</t>
  </si>
  <si>
    <t>Park u budovy F (včetně zelené střechy)</t>
  </si>
  <si>
    <t>920 15 – Kapitálové výdaje / odbor kancelář ředitele</t>
  </si>
  <si>
    <t xml:space="preserve"> 925 15 – Sociální fond / odbor kancelář ředitele</t>
  </si>
  <si>
    <t>Seznam použitých zkratek a číselníků v rozpočtu Libereckého kraje na rok 2025</t>
  </si>
  <si>
    <t>schválený rozpočet kraje na rok 2024</t>
  </si>
  <si>
    <t>kap.</t>
  </si>
  <si>
    <t>rozpočtové kapitoly kraje</t>
  </si>
  <si>
    <t>UR 2024</t>
  </si>
  <si>
    <t>upravený rozpočet kraje 2024 k 30. 09. 2024</t>
  </si>
  <si>
    <t>návrh rozpočtu kraje na rok 2025</t>
  </si>
  <si>
    <t>SVR</t>
  </si>
  <si>
    <t>Střednědobý výhled rozpočtu LK na období let 2025 - 2028</t>
  </si>
  <si>
    <t>účelové příspěvky PO (příspěvkové organizace kraje)</t>
  </si>
  <si>
    <t>organizační rozpočtové jednotky (odbory krajského úřadu)</t>
  </si>
  <si>
    <t>příspěvkové organizace kraje</t>
  </si>
  <si>
    <t>odbor kancelář hejtmana (OKH)</t>
  </si>
  <si>
    <t>působnosti (přenes.a samost.působnost krajského úřadu a kraje vykonávaná odbory KÚ)</t>
  </si>
  <si>
    <t>odbor regionálního rozvoje a evropských projektů (ORREP)</t>
  </si>
  <si>
    <t>ekonomický odbor (EO)</t>
  </si>
  <si>
    <t>účelové neinvestiční dotace v resortu školství</t>
  </si>
  <si>
    <t>odbor školství, mládeže, tělovýchovy a sportu (OŠMTS)</t>
  </si>
  <si>
    <t>odbor sociálních věcí (OSV)</t>
  </si>
  <si>
    <t>odbor silničního hospodářství (OSH)</t>
  </si>
  <si>
    <t>odbor kultury, památkové péče a cestovního ruchu (OKPPCR)</t>
  </si>
  <si>
    <t>odbor životního prostředí a zemědělství (OŽPZ)</t>
  </si>
  <si>
    <t>účelové investiční dotace v resortu školství</t>
  </si>
  <si>
    <t>odbor zdravotnictví (OZ)</t>
  </si>
  <si>
    <t>spolufinancování EU</t>
  </si>
  <si>
    <t>právní odbor (PO)</t>
  </si>
  <si>
    <t>odbor územního plánování a stavebného řádu (OÚPSŘ)</t>
  </si>
  <si>
    <t xml:space="preserve">sociální fond </t>
  </si>
  <si>
    <t xml:space="preserve">odbor informatiky (OI) </t>
  </si>
  <si>
    <t>13</t>
  </si>
  <si>
    <t xml:space="preserve">správní odbor (SO) </t>
  </si>
  <si>
    <t>odbor investic a správy nemovitého majetku (OISNM)</t>
  </si>
  <si>
    <t>odbor kancelář ředitele (OKŘ)</t>
  </si>
  <si>
    <t>fond ochrany vod</t>
  </si>
  <si>
    <t>oddělení sekretariátu ředitele (OSŘ)</t>
  </si>
  <si>
    <t>oddělení veřejných zakázek (VZ)</t>
  </si>
  <si>
    <t>odbor dopravní obslužnosti (ODO)</t>
  </si>
  <si>
    <t>závazný ukazatel rozpočtu kraje (jeho změna je v působnosti zastupitelstva kraje)</t>
  </si>
  <si>
    <t>specifický ukazatel rozpočtu kraje (jeho změna je v působnosti zastupitelstva kraje)</t>
  </si>
  <si>
    <t>dílčí ukazatel rozpočtu kraje (jeho změna je v působnosti rady kraje)</t>
  </si>
  <si>
    <t>rozpisový ukazatel rozpočtu kraje (jeho změna je v působnosti vedoucího odboru po odsouhlasení příslušným garantem resortního rozpočtu)</t>
  </si>
  <si>
    <t xml:space="preserve">číslo organizace z číselníku organizací zřizovaných (zakládaných) krajem  </t>
  </si>
  <si>
    <t>číslo akce, pod kterým je akce nebo činnost vedena v číselníku akcí (ORG)</t>
  </si>
  <si>
    <t>paragraf rozpočtové skladby dle vyhl.č. 323/2002 Sb., o rozpočtové skladbě ve znění změn a doplňků</t>
  </si>
  <si>
    <t>položka rozpočtové skladby dle vyhl. 323/2002 Sb., o rozpočtové skladbě ve znění změn a doplňků</t>
  </si>
  <si>
    <t>Příjmy rozpočtu kraje 2025</t>
  </si>
  <si>
    <t>Příjmy a finanční zdroje rozpočtu 2025 - závazné ukazatele</t>
  </si>
  <si>
    <t xml:space="preserve">u k a z a t e l </t>
  </si>
  <si>
    <t>I. Příjmy a finanční zdroje Libereckého kraje "vlastní"</t>
  </si>
  <si>
    <t>běžné (neinvestiční) příjmy celkem</t>
  </si>
  <si>
    <t>kapitálové (investiční) příjmy celkem</t>
  </si>
  <si>
    <t>financování</t>
  </si>
  <si>
    <t>z toho:</t>
  </si>
  <si>
    <t>Vlastní příjmy kraje</t>
  </si>
  <si>
    <t>běžné (neinvestiční) příjmy</t>
  </si>
  <si>
    <t>kapitálové (investiční) příjmy</t>
  </si>
  <si>
    <t>Dotace a příspěvky do rozpočtu kraje</t>
  </si>
  <si>
    <t>běžné (neinvestiční) dotace a příspěvky</t>
  </si>
  <si>
    <t>kapitálové (investiční) dotace a příspěvky</t>
  </si>
  <si>
    <t>zapojení disponibilních prostředků předchozích období</t>
  </si>
  <si>
    <t>II. Příjmy kraje ze státního rozpočtu účelově a objemově vázané na výdaje</t>
  </si>
  <si>
    <t>Příjmy a finanční zdroje Libereckého kraje celkem za I. a II.</t>
  </si>
  <si>
    <t>Příjmy a finanční zdroje rozpočtu 2025 - specifické ukazatele</t>
  </si>
  <si>
    <t>Běžné (neinvestiční) vlastní příjmy kraje</t>
  </si>
  <si>
    <t>1xxx</t>
  </si>
  <si>
    <t>daňové příjmy - podíl kraje na sdílených daních státu</t>
  </si>
  <si>
    <t>13xx</t>
  </si>
  <si>
    <t>daňové příjmy - správní poplatky</t>
  </si>
  <si>
    <t>daňové příjmy - ostatní</t>
  </si>
  <si>
    <t>nedaňové příjmy - odvody PO v resortu školství</t>
  </si>
  <si>
    <t>nedaňové příjmy - odvody PO v resortu sociálních věcí</t>
  </si>
  <si>
    <t xml:space="preserve">nedaňové příjmy - odvody PO v resortu dopravy </t>
  </si>
  <si>
    <t xml:space="preserve">nedaňové příjmy - odvody PO v resortu kultury </t>
  </si>
  <si>
    <t>nedaňové příjmy - odvody PO v resortu kultury - pouze ZOO Liberec</t>
  </si>
  <si>
    <t>nedaňové příjmy - odvody PO v resortu životního prostředí</t>
  </si>
  <si>
    <t>nedaňové příjmy - odvody PO v resortu zdravotnictví</t>
  </si>
  <si>
    <t>nedaňové příjmy - odvody PO na investice OISNM</t>
  </si>
  <si>
    <t>214x</t>
  </si>
  <si>
    <t>nedaňové příjmy - příjmy z úroků a realizace fin.majetku</t>
  </si>
  <si>
    <t>24xx</t>
  </si>
  <si>
    <t>nedaňové příjmy - přijaté splátky půjčených prostředků</t>
  </si>
  <si>
    <t>2xxx</t>
  </si>
  <si>
    <t>nedaňové příjmy ostatní</t>
  </si>
  <si>
    <t xml:space="preserve">Kapitálové (investiční) vlastní příjmy </t>
  </si>
  <si>
    <t>311x</t>
  </si>
  <si>
    <t>příjmy z prodeje dlouhodobého majetku</t>
  </si>
  <si>
    <t>Běžné (neinvestiční) dotace a příspěvky do rozpočtu kraje</t>
  </si>
  <si>
    <t>příspěvek státního rozpočtu na výkon státní správy</t>
  </si>
  <si>
    <t>41xx</t>
  </si>
  <si>
    <t>ostatní neinvenstiční dotace a příspěvky</t>
  </si>
  <si>
    <t>příspěvky obcí na dopravní obslužnost kraje</t>
  </si>
  <si>
    <t>Kapitálové (investiční) dotace a příspěvky do rozpočtu kraje</t>
  </si>
  <si>
    <t>42xx</t>
  </si>
  <si>
    <t>ostatní investiční dotace  a příspěvky</t>
  </si>
  <si>
    <t>I. "Vlatní" příjmy a finanční zdroje kraje celkem</t>
  </si>
  <si>
    <t>Dotace pro soukromé školy a zařízení - ÚZ 33155</t>
  </si>
  <si>
    <t>Přímé náklady na vzdělávání PO kraje - ÚZ 33353</t>
  </si>
  <si>
    <t>Přímé náklady na vzdělávání PO obcí - ÚZ 33353</t>
  </si>
  <si>
    <t>NEINV. transfery podle zákona o sociálních službách MPSV - ÚZ 13305</t>
  </si>
  <si>
    <t>Příspěvek na ztrátu dopravce z provozu veřejné osobní drážní dopravy - ÚZ 27355</t>
  </si>
  <si>
    <t>I. "Vlastní" příjmy a finanční zdroje rozpočtu 2025 - dílčí ukazatele</t>
  </si>
  <si>
    <t xml:space="preserve">Daňové příjmy </t>
  </si>
  <si>
    <t>podíl kraje na sdílených daních státu</t>
  </si>
  <si>
    <t>daň z příjmů fyzických osob ze závislé činnosti</t>
  </si>
  <si>
    <t xml:space="preserve">daň z příjmů fyzických osob z podnikání </t>
  </si>
  <si>
    <t>daň z příjmů fyzických osob srážková</t>
  </si>
  <si>
    <t>daň z příjmů právnických osob</t>
  </si>
  <si>
    <t>daň z přidané hodnoty</t>
  </si>
  <si>
    <t>správní poplatky</t>
  </si>
  <si>
    <t>vybírané odborem školství</t>
  </si>
  <si>
    <t>vybírané odborem silničního hospodářství</t>
  </si>
  <si>
    <t>vybírané odborem rozvoje venkova, zemědělství a životního prostředí</t>
  </si>
  <si>
    <t>vybírané odborem zdravotnictví</t>
  </si>
  <si>
    <t>vybírané odborem právním</t>
  </si>
  <si>
    <t>vybírané odborem informatiky</t>
  </si>
  <si>
    <t>vybírané odborem správním</t>
  </si>
  <si>
    <t>vybírané odborem dopravní obslužnosti</t>
  </si>
  <si>
    <t>ostatní daňové příjmy</t>
  </si>
  <si>
    <t>poplatky za znečišťování ovzduší</t>
  </si>
  <si>
    <t>poplatek za odebrané množství podzemní vody</t>
  </si>
  <si>
    <t>Gymnázium, Střední odborná škola a Střední zdravotnická škola Jilemnice, příspěvková organizace</t>
  </si>
  <si>
    <t>Střední průmyslová škola  a Vyšší odborná škola, Liberec , příspěvková organizace</t>
  </si>
  <si>
    <t>Střední škola strojní, stavební a dopravní, Liberec, příspěvková organizace</t>
  </si>
  <si>
    <t>odvody PO v resortu školství, mládeže, tělovýchovy a sportu</t>
  </si>
  <si>
    <t>Vlastivědné muzeum a galerie v České Lípě, příspěvková organizace</t>
  </si>
  <si>
    <t>Zoo Liberec, příspěvková organizace</t>
  </si>
  <si>
    <t>Botanická zahrada Liberec, příspěvková organizace</t>
  </si>
  <si>
    <t>odvody PO v resortu rozvoje venkova, zemědělství a ŽP</t>
  </si>
  <si>
    <t>příjmy z úroků z  bankovních účtů</t>
  </si>
  <si>
    <t>ostatní příjmy z vlastní činnosti - věcná břemena</t>
  </si>
  <si>
    <t>digitální mapy veřejné správy</t>
  </si>
  <si>
    <t>příjmy z pronájmu ostat.nemovitostí a jejich částí, budova KÚ LK, budovy E a D, pronájmy a energie</t>
  </si>
  <si>
    <t>příjmy z přeúčtování energií a služeb v souvislosti s pronájmy budov E a D</t>
  </si>
  <si>
    <t>přijaté sankční platby</t>
  </si>
  <si>
    <t>příspěvky na dopravní obslužnost od ostatních přispěvatelů</t>
  </si>
  <si>
    <t>Dotace a příspěvky</t>
  </si>
  <si>
    <t>dotace a příspěvky z jiných rozpočtů</t>
  </si>
  <si>
    <t>státní rozpočet - příspěvek na výkon státní správy</t>
  </si>
  <si>
    <t>rozpočty obcí příspěvek na dopravní obslužnost</t>
  </si>
  <si>
    <t>SFDI - očekávaná dotace na rekonstrukce silnic II. a III. tříd</t>
  </si>
  <si>
    <t>dotace od Statutární město Liberec - ZOO Liberec, reko. pavilonu žiraf a zeber</t>
  </si>
  <si>
    <t>dotace od Ministerstva vnitra - IVC Turnov - Daliměřice</t>
  </si>
  <si>
    <t>změna stavu krátkodobých prostředků na bankovních účtech</t>
  </si>
  <si>
    <t>II. Příjmy kraje ze státního rozpočtu účelově a objemově vázané na výdaje rozpočtu 2025 - dílčí ukazatele</t>
  </si>
  <si>
    <t>Výdaje rozpočtu kraje 2025</t>
  </si>
  <si>
    <t>Projektové dokumentace na silnice LK II. a III. třídy</t>
  </si>
  <si>
    <t>navýšení rozpočtu akce</t>
  </si>
  <si>
    <t>0687350000</t>
  </si>
  <si>
    <t>Silnice III/29057 Paseky nad Jizerou</t>
  </si>
  <si>
    <t>0690960000</t>
  </si>
  <si>
    <t>Silnice II/292 Semily, propojení ul. Bořkovské a Brodské</t>
  </si>
  <si>
    <t>0687400000</t>
  </si>
  <si>
    <t>nová akce</t>
  </si>
  <si>
    <t>0687410000</t>
  </si>
  <si>
    <t>0687420000</t>
  </si>
  <si>
    <t>Most ev. č. 284-001 přes potok Žlábek ve Stružinci</t>
  </si>
  <si>
    <t>0687430000</t>
  </si>
  <si>
    <t>Most ev.č. 27915-3 Přepeře</t>
  </si>
  <si>
    <t>0687440000</t>
  </si>
  <si>
    <t>Silnice II/292 Semily, ul. Jana Žižky a ul. Luční (VPO)</t>
  </si>
  <si>
    <t>0687450000</t>
  </si>
  <si>
    <t>Silnice III/28724 Frýdštejn - Jílové</t>
  </si>
  <si>
    <t>0687460000</t>
  </si>
  <si>
    <t>Silnice III/29042 Smržovka, rekonstrukce opěrné zdi</t>
  </si>
  <si>
    <t>0687470000</t>
  </si>
  <si>
    <t>Místní komunikace Křižlice (VPO)</t>
  </si>
  <si>
    <t>0687480000</t>
  </si>
  <si>
    <t>Silnice III/03521 Sedmihorky (VPO)</t>
  </si>
  <si>
    <t>0687490000</t>
  </si>
  <si>
    <t>Silnice III/28747 Bohdalovice (VPO)</t>
  </si>
  <si>
    <t>0687500000</t>
  </si>
  <si>
    <t>0687510000</t>
  </si>
  <si>
    <t>Silnice III/2836 Bítouchov - Holenice (VPO)</t>
  </si>
  <si>
    <t>0687520000</t>
  </si>
  <si>
    <t>Silnice II/262 Česká Lípa, ul. Děčínská</t>
  </si>
  <si>
    <t>Most ev.č. 2797-4 Čtveřín</t>
  </si>
  <si>
    <t>0687100000</t>
  </si>
  <si>
    <t>0686400000</t>
  </si>
  <si>
    <t>0686950000</t>
  </si>
  <si>
    <t>Silnice III/2886 Návarov - Jesenný</t>
  </si>
  <si>
    <r>
      <rPr>
        <sz val="8"/>
        <rFont val="Arial"/>
        <family val="2"/>
        <charset val="238"/>
      </rPr>
      <t xml:space="preserve">IROP 2 - II/286 Lomnice nad Popelkou - Košťálov </t>
    </r>
    <r>
      <rPr>
        <sz val="8"/>
        <color rgb="FF0000FF"/>
        <rFont val="Arial"/>
        <family val="2"/>
        <charset val="238"/>
      </rPr>
      <t>- spolufinancování</t>
    </r>
  </si>
  <si>
    <r>
      <rPr>
        <sz val="8"/>
        <rFont val="Arial"/>
        <family val="2"/>
        <charset val="238"/>
      </rPr>
      <t>IROP 2 - II/286 Lomnice nad Popelkou - Košťálov</t>
    </r>
    <r>
      <rPr>
        <sz val="8"/>
        <color rgb="FFFF0000"/>
        <rFont val="Arial"/>
        <family val="2"/>
        <charset val="238"/>
      </rPr>
      <t xml:space="preserve"> - předfinancování</t>
    </r>
  </si>
  <si>
    <t>6620150000</t>
  </si>
  <si>
    <r>
      <t xml:space="preserve">IROP - silnice II/268 Mimoň - hranice Libereckého kraje
</t>
    </r>
    <r>
      <rPr>
        <sz val="8"/>
        <color rgb="FF0000FF"/>
        <rFont val="Arial"/>
        <family val="2"/>
        <charset val="238"/>
      </rPr>
      <t>spolufinancování</t>
    </r>
  </si>
  <si>
    <r>
      <t xml:space="preserve">IROP - silnice II/268 Mimoň - hranice Libereckého kraje
</t>
    </r>
    <r>
      <rPr>
        <sz val="8"/>
        <color rgb="FFFF0000"/>
        <rFont val="Arial"/>
        <family val="2"/>
        <charset val="238"/>
      </rPr>
      <t>předfinancování</t>
    </r>
  </si>
  <si>
    <t>6620390000</t>
  </si>
  <si>
    <r>
      <rPr>
        <sz val="8"/>
        <color theme="1"/>
        <rFont val="Arial"/>
        <family val="2"/>
        <charset val="238"/>
      </rPr>
      <t>Cyklostezka Greenway Jizera úsek Turnov - Svijany -</t>
    </r>
    <r>
      <rPr>
        <sz val="8"/>
        <color rgb="FF0000FF"/>
        <rFont val="Arial"/>
        <family val="2"/>
        <charset val="238"/>
      </rPr>
      <t xml:space="preserve"> spolufinancování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color rgb="FF0000FF"/>
        <rFont val="Arial"/>
        <family val="2"/>
        <charset val="238"/>
      </rPr>
      <t>II.</t>
    </r>
  </si>
  <si>
    <r>
      <rPr>
        <sz val="8"/>
        <color theme="1"/>
        <rFont val="Arial"/>
        <family val="2"/>
        <charset val="238"/>
      </rPr>
      <t>Cyklostezka Greenway Jizera úsek Turnov - Svijany -</t>
    </r>
    <r>
      <rPr>
        <sz val="8"/>
        <color rgb="FF0000FF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předfinancování II</t>
    </r>
  </si>
  <si>
    <t>5620281508</t>
  </si>
  <si>
    <t>5620291508</t>
  </si>
  <si>
    <t>smlouvy 2023-2025</t>
  </si>
  <si>
    <t>8.3 Podpora včelařství</t>
  </si>
  <si>
    <t>8.4 Podpora zemědělství a lokální produkce</t>
  </si>
  <si>
    <t>Projekty v rámci Interreg V-A ČR-Polsko 2014-2020 a v rámci programu ČR-Sasko 2014-2020 - Českopolská Hřebenovka východní část</t>
  </si>
  <si>
    <t>Objev skryté skvosty I.</t>
  </si>
  <si>
    <r>
      <t xml:space="preserve">Zoo Liberec </t>
    </r>
    <r>
      <rPr>
        <sz val="8"/>
        <color theme="9" tint="-0.249977111117893"/>
        <rFont val="Arial"/>
        <family val="2"/>
        <charset val="238"/>
      </rPr>
      <t>NFV</t>
    </r>
    <r>
      <rPr>
        <sz val="8"/>
        <rFont val="Arial"/>
        <family val="2"/>
        <charset val="238"/>
      </rPr>
      <t>-předfinancování projektu Life4ZOO</t>
    </r>
  </si>
  <si>
    <t>upraveno</t>
  </si>
  <si>
    <t>Stezka podél II/279-křížení D10, Příšovice-Svijany</t>
  </si>
  <si>
    <t xml:space="preserve">Příspěvek SŽ na rekonstrukci propustku pro pěší pod žst. Lbc </t>
  </si>
  <si>
    <t>Most ev. č. 290-013 přes Smědou v Bílém Potoce</t>
  </si>
  <si>
    <t>Most ev.č. 26836-2 Cvikov</t>
  </si>
  <si>
    <t>Silnice III/27814 Záskalí</t>
  </si>
  <si>
    <t>Zpracování odborných posudků</t>
  </si>
  <si>
    <t>Strategie soc.služeb poskytovatelů a obcí (SPRSS)</t>
  </si>
  <si>
    <t>IT aplikace KISSOS - řízení sociálních služeb</t>
  </si>
  <si>
    <t>Metodická podpora obcím - plánování soc. služeb, poskytovatelé soc. služeb SPRSS</t>
  </si>
  <si>
    <t>převod z roku 2024</t>
  </si>
  <si>
    <t>pokrčování</t>
  </si>
  <si>
    <t>změna limitu</t>
  </si>
  <si>
    <t>nově v 917 04</t>
  </si>
  <si>
    <t>přesunuto do kap. 914 04</t>
  </si>
  <si>
    <t xml:space="preserve">z kap.915 04 </t>
  </si>
  <si>
    <t xml:space="preserve">nové </t>
  </si>
  <si>
    <t>přesun ze  4.1. do 4.3.</t>
  </si>
  <si>
    <t>přesun ze 4.1. do 4.3.</t>
  </si>
  <si>
    <t>navýšení o 462 tis. Kč</t>
  </si>
  <si>
    <t>navýšen limit</t>
  </si>
  <si>
    <t>upraven limit</t>
  </si>
  <si>
    <t>LIBERECKÝ KRAJ</t>
  </si>
  <si>
    <t>Rozpočet Libereckého kraje</t>
  </si>
  <si>
    <t xml:space="preserve"> na rok 2025</t>
  </si>
  <si>
    <t>Tabulková část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</si>
</sst>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_ ;[Red]\-#,##0.00\ "/>
    <numFmt numFmtId="165" formatCode="0.00000"/>
    <numFmt numFmtId="166" formatCode="#,##0.000"/>
    <numFmt numFmtId="167" formatCode="#,##0.00000"/>
    <numFmt numFmtId="168" formatCode="#,##0.0000"/>
    <numFmt numFmtId="169" formatCode="#,##0.0000_ ;[Red]\-#,##0.0000\ "/>
    <numFmt numFmtId="170" formatCode="#,##0.0000000"/>
  </numFmts>
  <fonts count="7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b/>
      <sz val="8"/>
      <color indexed="14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</font>
    <font>
      <sz val="8"/>
      <color indexed="10"/>
      <name val="Arial"/>
      <family val="2"/>
      <charset val="238"/>
    </font>
    <font>
      <sz val="8"/>
      <color indexed="14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</font>
    <font>
      <b/>
      <sz val="12"/>
      <name val="Arial"/>
      <family val="2"/>
      <charset val="238"/>
    </font>
    <font>
      <sz val="10"/>
      <color rgb="FF92D050"/>
      <name val="Arial"/>
      <family val="2"/>
      <charset val="238"/>
    </font>
    <font>
      <sz val="9"/>
      <color indexed="1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indexed="12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8"/>
      <color rgb="FF0000FF"/>
      <name val="Arial"/>
      <family val="2"/>
      <charset val="238"/>
    </font>
    <font>
      <sz val="12"/>
      <name val="Arial"/>
      <family val="2"/>
      <charset val="238"/>
    </font>
    <font>
      <b/>
      <sz val="8"/>
      <color indexed="16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8"/>
      <color indexed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8"/>
      <color rgb="FF800000"/>
      <name val="Arial"/>
      <family val="2"/>
      <charset val="238"/>
    </font>
    <font>
      <sz val="8"/>
      <color rgb="FF0070C0"/>
      <name val="Arial"/>
      <family val="2"/>
      <charset val="238"/>
    </font>
    <font>
      <b/>
      <sz val="7"/>
      <color indexed="16"/>
      <name val="Arial"/>
      <family val="2"/>
      <charset val="238"/>
    </font>
    <font>
      <sz val="8"/>
      <color rgb="FF00B050"/>
      <name val="Arial"/>
      <family val="2"/>
      <charset val="238"/>
    </font>
    <font>
      <u/>
      <sz val="8"/>
      <name val="Arial"/>
      <family val="2"/>
      <charset val="238"/>
    </font>
    <font>
      <b/>
      <sz val="8"/>
      <color indexed="60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 CE"/>
      <family val="2"/>
      <charset val="238"/>
    </font>
    <font>
      <b/>
      <sz val="7"/>
      <color rgb="FF800000"/>
      <name val="Arial"/>
      <family val="2"/>
      <charset val="238"/>
    </font>
    <font>
      <sz val="14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color indexed="12"/>
      <name val="Arial CE"/>
      <family val="2"/>
      <charset val="238"/>
    </font>
    <font>
      <b/>
      <sz val="8"/>
      <color indexed="12"/>
      <name val="Arial CE"/>
      <charset val="238"/>
    </font>
    <font>
      <sz val="8"/>
      <name val="Arial CE"/>
      <family val="2"/>
      <charset val="238"/>
    </font>
    <font>
      <sz val="8"/>
      <color indexed="8"/>
      <name val="Arial"/>
      <family val="2"/>
      <charset val="238"/>
    </font>
    <font>
      <sz val="7"/>
      <color rgb="FFFF0000"/>
      <name val="Arial"/>
      <family val="2"/>
      <charset val="238"/>
    </font>
    <font>
      <sz val="7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00FF"/>
      <name val="Arial CE"/>
      <charset val="238"/>
    </font>
    <font>
      <b/>
      <sz val="14"/>
      <name val="Arial CE"/>
      <charset val="238"/>
    </font>
    <font>
      <b/>
      <sz val="8"/>
      <color rgb="FF0000FF"/>
      <name val="Arial"/>
      <family val="2"/>
    </font>
    <font>
      <sz val="6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8"/>
      <color indexed="6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rgb="FF993300"/>
      <name val="Arial"/>
      <family val="2"/>
      <charset val="238"/>
    </font>
    <font>
      <b/>
      <sz val="8"/>
      <color rgb="FF993300"/>
      <name val="Arial"/>
      <family val="2"/>
    </font>
    <font>
      <sz val="8"/>
      <color rgb="FF993300"/>
      <name val="Arial"/>
      <family val="2"/>
    </font>
    <font>
      <sz val="8"/>
      <color theme="0" tint="-0.499984740745262"/>
      <name val="Arial"/>
      <family val="2"/>
      <charset val="238"/>
    </font>
    <font>
      <b/>
      <sz val="20"/>
      <name val="Arial"/>
      <family val="2"/>
      <charset val="238"/>
    </font>
    <font>
      <i/>
      <sz val="8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9"/>
      <name val="Arial CE"/>
      <charset val="238"/>
    </font>
    <font>
      <sz val="8.5"/>
      <name val="Arial"/>
      <family val="2"/>
      <charset val="238"/>
    </font>
    <font>
      <b/>
      <sz val="8"/>
      <color theme="9" tint="-0.249977111117893"/>
      <name val="Arial"/>
      <family val="2"/>
      <charset val="238"/>
    </font>
    <font>
      <sz val="8"/>
      <color theme="9" tint="-0.249977111117893"/>
      <name val="Arial"/>
      <family val="2"/>
      <charset val="238"/>
    </font>
    <font>
      <sz val="8"/>
      <color rgb="FF800000"/>
      <name val="Arial"/>
      <family val="2"/>
      <charset val="238"/>
    </font>
    <font>
      <b/>
      <sz val="22"/>
      <name val="Arial"/>
      <family val="2"/>
      <charset val="238"/>
    </font>
    <font>
      <b/>
      <sz val="26"/>
      <name val="Arial"/>
      <family val="2"/>
      <charset val="238"/>
    </font>
    <font>
      <b/>
      <sz val="18"/>
      <color theme="1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</borders>
  <cellStyleXfs count="3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291">
    <xf numFmtId="0" fontId="0" fillId="0" borderId="0" xfId="0"/>
    <xf numFmtId="0" fontId="2" fillId="0" borderId="0" xfId="1"/>
    <xf numFmtId="0" fontId="4" fillId="0" borderId="0" xfId="2" applyFont="1"/>
    <xf numFmtId="0" fontId="2" fillId="0" borderId="0" xfId="2"/>
    <xf numFmtId="49" fontId="4" fillId="0" borderId="0" xfId="2" applyNumberFormat="1" applyFont="1" applyAlignment="1">
      <alignment horizontal="center"/>
    </xf>
    <xf numFmtId="0" fontId="5" fillId="0" borderId="0" xfId="2" applyFont="1" applyAlignment="1">
      <alignment horizontal="right"/>
    </xf>
    <xf numFmtId="0" fontId="5" fillId="0" borderId="3" xfId="2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10" fillId="0" borderId="2" xfId="1" applyNumberFormat="1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49" fontId="10" fillId="0" borderId="2" xfId="2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/>
    </xf>
    <xf numFmtId="4" fontId="8" fillId="2" borderId="4" xfId="1" applyNumberFormat="1" applyFont="1" applyFill="1" applyBorder="1" applyAlignment="1">
      <alignment vertical="center" wrapText="1"/>
    </xf>
    <xf numFmtId="4" fontId="12" fillId="0" borderId="6" xfId="1" applyNumberFormat="1" applyFont="1" applyBorder="1" applyAlignment="1">
      <alignment horizontal="center" vertical="center" wrapText="1"/>
    </xf>
    <xf numFmtId="4" fontId="13" fillId="0" borderId="7" xfId="1" applyNumberFormat="1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49" fontId="10" fillId="0" borderId="7" xfId="2" applyNumberFormat="1" applyFont="1" applyBorder="1" applyAlignment="1">
      <alignment horizontal="center" vertical="center" wrapText="1"/>
    </xf>
    <xf numFmtId="0" fontId="13" fillId="0" borderId="7" xfId="2" applyFont="1" applyBorder="1" applyAlignment="1">
      <alignment horizontal="left" vertical="center" wrapText="1"/>
    </xf>
    <xf numFmtId="4" fontId="10" fillId="2" borderId="9" xfId="1" applyNumberFormat="1" applyFont="1" applyFill="1" applyBorder="1" applyAlignment="1">
      <alignment vertical="center" wrapText="1"/>
    </xf>
    <xf numFmtId="4" fontId="12" fillId="0" borderId="11" xfId="1" applyNumberFormat="1" applyFont="1" applyBorder="1" applyAlignment="1">
      <alignment horizontal="center" vertical="center" wrapText="1"/>
    </xf>
    <xf numFmtId="4" fontId="13" fillId="0" borderId="12" xfId="1" applyNumberFormat="1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49" fontId="10" fillId="0" borderId="12" xfId="2" applyNumberFormat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left" vertical="center" wrapText="1"/>
    </xf>
    <xf numFmtId="4" fontId="10" fillId="2" borderId="14" xfId="1" applyNumberFormat="1" applyFont="1" applyFill="1" applyBorder="1" applyAlignment="1">
      <alignment vertical="center" wrapText="1"/>
    </xf>
    <xf numFmtId="49" fontId="6" fillId="0" borderId="16" xfId="2" applyNumberFormat="1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vertical="center" wrapText="1"/>
    </xf>
    <xf numFmtId="49" fontId="13" fillId="0" borderId="17" xfId="2" applyNumberFormat="1" applyFont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3" fillId="0" borderId="7" xfId="1" applyFont="1" applyBorder="1" applyAlignment="1">
      <alignment horizontal="left" vertical="center" wrapText="1"/>
    </xf>
    <xf numFmtId="3" fontId="15" fillId="0" borderId="0" xfId="1" applyNumberFormat="1" applyFont="1"/>
    <xf numFmtId="49" fontId="13" fillId="0" borderId="18" xfId="2" applyNumberFormat="1" applyFont="1" applyBorder="1" applyAlignment="1">
      <alignment horizontal="center" vertical="center" wrapText="1"/>
    </xf>
    <xf numFmtId="0" fontId="13" fillId="0" borderId="19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 wrapText="1"/>
    </xf>
    <xf numFmtId="49" fontId="10" fillId="0" borderId="20" xfId="2" applyNumberFormat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left" vertical="center" wrapText="1"/>
    </xf>
    <xf numFmtId="4" fontId="10" fillId="2" borderId="21" xfId="1" applyNumberFormat="1" applyFont="1" applyFill="1" applyBorder="1" applyAlignment="1">
      <alignment vertical="center" wrapText="1"/>
    </xf>
    <xf numFmtId="49" fontId="10" fillId="0" borderId="19" xfId="2" applyNumberFormat="1" applyFont="1" applyBorder="1" applyAlignment="1">
      <alignment horizontal="center" vertical="center" wrapText="1"/>
    </xf>
    <xf numFmtId="49" fontId="13" fillId="0" borderId="23" xfId="2" applyNumberFormat="1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49" fontId="10" fillId="0" borderId="24" xfId="2" applyNumberFormat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left" vertical="center" wrapText="1"/>
    </xf>
    <xf numFmtId="4" fontId="10" fillId="2" borderId="26" xfId="1" applyNumberFormat="1" applyFont="1" applyFill="1" applyBorder="1" applyAlignment="1">
      <alignment vertical="center" wrapText="1"/>
    </xf>
    <xf numFmtId="49" fontId="13" fillId="0" borderId="28" xfId="2" applyNumberFormat="1" applyFont="1" applyBorder="1" applyAlignment="1">
      <alignment horizontal="center" vertical="center" wrapText="1"/>
    </xf>
    <xf numFmtId="0" fontId="13" fillId="0" borderId="29" xfId="2" applyFont="1" applyBorder="1" applyAlignment="1">
      <alignment horizontal="center" vertical="center" wrapText="1"/>
    </xf>
    <xf numFmtId="0" fontId="10" fillId="0" borderId="29" xfId="2" applyFont="1" applyBorder="1" applyAlignment="1">
      <alignment horizontal="center" vertical="center" wrapText="1"/>
    </xf>
    <xf numFmtId="49" fontId="10" fillId="0" borderId="30" xfId="2" applyNumberFormat="1" applyFont="1" applyBorder="1" applyAlignment="1">
      <alignment horizontal="center" vertical="center" wrapText="1"/>
    </xf>
    <xf numFmtId="0" fontId="13" fillId="0" borderId="30" xfId="2" applyFont="1" applyBorder="1" applyAlignment="1">
      <alignment horizontal="left" vertical="center" wrapText="1"/>
    </xf>
    <xf numFmtId="4" fontId="10" fillId="2" borderId="31" xfId="1" applyNumberFormat="1" applyFont="1" applyFill="1" applyBorder="1" applyAlignment="1">
      <alignment vertical="center" wrapText="1"/>
    </xf>
    <xf numFmtId="4" fontId="13" fillId="0" borderId="33" xfId="1" applyNumberFormat="1" applyFont="1" applyBorder="1" applyAlignment="1">
      <alignment horizontal="center" vertical="center" wrapText="1"/>
    </xf>
    <xf numFmtId="0" fontId="14" fillId="0" borderId="34" xfId="2" applyFont="1" applyBorder="1" applyAlignment="1">
      <alignment horizontal="center" vertical="center" wrapText="1"/>
    </xf>
    <xf numFmtId="49" fontId="10" fillId="0" borderId="33" xfId="2" applyNumberFormat="1" applyFont="1" applyBorder="1" applyAlignment="1">
      <alignment horizontal="center" vertical="center" wrapText="1"/>
    </xf>
    <xf numFmtId="0" fontId="13" fillId="0" borderId="33" xfId="1" applyFont="1" applyBorder="1" applyAlignment="1">
      <alignment horizontal="left" vertical="center" wrapText="1"/>
    </xf>
    <xf numFmtId="4" fontId="10" fillId="2" borderId="35" xfId="1" applyNumberFormat="1" applyFont="1" applyFill="1" applyBorder="1" applyAlignment="1">
      <alignment vertical="center" wrapText="1"/>
    </xf>
    <xf numFmtId="49" fontId="13" fillId="0" borderId="37" xfId="2" applyNumberFormat="1" applyFont="1" applyBorder="1" applyAlignment="1">
      <alignment horizontal="center" vertical="center" wrapText="1"/>
    </xf>
    <xf numFmtId="0" fontId="10" fillId="0" borderId="34" xfId="2" applyFont="1" applyBorder="1" applyAlignment="1">
      <alignment horizontal="center" vertical="center" wrapText="1"/>
    </xf>
    <xf numFmtId="0" fontId="13" fillId="0" borderId="30" xfId="1" applyFont="1" applyBorder="1" applyAlignment="1">
      <alignment horizontal="left" vertical="center" wrapText="1"/>
    </xf>
    <xf numFmtId="49" fontId="13" fillId="0" borderId="38" xfId="2" applyNumberFormat="1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49" fontId="10" fillId="0" borderId="29" xfId="2" applyNumberFormat="1" applyFont="1" applyBorder="1" applyAlignment="1">
      <alignment horizontal="center" vertical="center" wrapText="1"/>
    </xf>
    <xf numFmtId="49" fontId="16" fillId="5" borderId="16" xfId="2" applyNumberFormat="1" applyFont="1" applyFill="1" applyBorder="1" applyAlignment="1">
      <alignment horizontal="center" vertical="center" wrapText="1"/>
    </xf>
    <xf numFmtId="4" fontId="16" fillId="6" borderId="4" xfId="1" applyNumberFormat="1" applyFont="1" applyFill="1" applyBorder="1" applyAlignment="1">
      <alignment horizontal="right" vertical="center" wrapText="1"/>
    </xf>
    <xf numFmtId="0" fontId="17" fillId="0" borderId="0" xfId="1" applyFont="1"/>
    <xf numFmtId="4" fontId="16" fillId="0" borderId="0" xfId="1" applyNumberFormat="1" applyFont="1" applyAlignment="1">
      <alignment horizontal="right" vertical="center" wrapText="1"/>
    </xf>
    <xf numFmtId="4" fontId="2" fillId="0" borderId="0" xfId="1" applyNumberFormat="1"/>
    <xf numFmtId="0" fontId="10" fillId="0" borderId="0" xfId="0" applyFont="1"/>
    <xf numFmtId="49" fontId="10" fillId="0" borderId="0" xfId="0" applyNumberFormat="1" applyFont="1" applyAlignment="1">
      <alignment horizontal="center"/>
    </xf>
    <xf numFmtId="4" fontId="10" fillId="0" borderId="0" xfId="0" applyNumberFormat="1" applyFont="1"/>
    <xf numFmtId="0" fontId="8" fillId="0" borderId="0" xfId="4" applyFont="1" applyAlignment="1">
      <alignment horizontal="center" vertical="center" wrapText="1"/>
    </xf>
    <xf numFmtId="4" fontId="6" fillId="0" borderId="0" xfId="1" applyNumberFormat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0" fontId="3" fillId="0" borderId="0" xfId="5" applyFont="1"/>
    <xf numFmtId="49" fontId="18" fillId="0" borderId="0" xfId="2" applyNumberFormat="1" applyFont="1"/>
    <xf numFmtId="0" fontId="8" fillId="8" borderId="4" xfId="4" applyFont="1" applyFill="1" applyBorder="1" applyAlignment="1">
      <alignment horizontal="center" vertical="center" wrapText="1"/>
    </xf>
    <xf numFmtId="0" fontId="2" fillId="0" borderId="0" xfId="6"/>
    <xf numFmtId="4" fontId="2" fillId="0" borderId="0" xfId="6" applyNumberFormat="1"/>
    <xf numFmtId="0" fontId="10" fillId="0" borderId="0" xfId="6" applyFont="1"/>
    <xf numFmtId="0" fontId="19" fillId="0" borderId="0" xfId="6" applyFont="1"/>
    <xf numFmtId="0" fontId="3" fillId="0" borderId="0" xfId="6" applyFont="1" applyAlignment="1">
      <alignment horizontal="center"/>
    </xf>
    <xf numFmtId="4" fontId="3" fillId="0" borderId="0" xfId="6" applyNumberFormat="1" applyFont="1" applyAlignment="1">
      <alignment horizontal="center"/>
    </xf>
    <xf numFmtId="0" fontId="15" fillId="0" borderId="0" xfId="6" applyFont="1"/>
    <xf numFmtId="4" fontId="8" fillId="0" borderId="0" xfId="6" applyNumberFormat="1" applyFont="1" applyAlignment="1">
      <alignment horizontal="center"/>
    </xf>
    <xf numFmtId="0" fontId="8" fillId="0" borderId="0" xfId="6" applyFont="1" applyAlignment="1">
      <alignment horizontal="center"/>
    </xf>
    <xf numFmtId="0" fontId="17" fillId="0" borderId="46" xfId="6" applyFont="1" applyBorder="1" applyAlignment="1">
      <alignment horizontal="center" vertical="center"/>
    </xf>
    <xf numFmtId="0" fontId="17" fillId="0" borderId="8" xfId="6" applyFont="1" applyBorder="1" applyAlignment="1">
      <alignment horizontal="center" vertical="center"/>
    </xf>
    <xf numFmtId="0" fontId="10" fillId="5" borderId="9" xfId="6" applyFont="1" applyFill="1" applyBorder="1" applyAlignment="1">
      <alignment horizontal="center" vertical="center"/>
    </xf>
    <xf numFmtId="0" fontId="2" fillId="0" borderId="0" xfId="6" applyAlignment="1">
      <alignment vertical="center"/>
    </xf>
    <xf numFmtId="4" fontId="10" fillId="0" borderId="0" xfId="6" applyNumberFormat="1" applyFont="1" applyAlignment="1">
      <alignment vertical="center"/>
    </xf>
    <xf numFmtId="0" fontId="10" fillId="0" borderId="47" xfId="6" applyFont="1" applyBorder="1" applyAlignment="1">
      <alignment horizontal="center" vertical="center" wrapText="1"/>
    </xf>
    <xf numFmtId="0" fontId="10" fillId="0" borderId="13" xfId="6" applyFont="1" applyBorder="1" applyAlignment="1">
      <alignment horizontal="center" vertical="center" wrapText="1"/>
    </xf>
    <xf numFmtId="4" fontId="10" fillId="0" borderId="13" xfId="6" applyNumberFormat="1" applyFont="1" applyBorder="1" applyAlignment="1">
      <alignment horizontal="center" vertical="center" wrapText="1"/>
    </xf>
    <xf numFmtId="0" fontId="2" fillId="0" borderId="0" xfId="6" applyAlignment="1">
      <alignment vertical="center" wrapText="1"/>
    </xf>
    <xf numFmtId="4" fontId="10" fillId="0" borderId="0" xfId="6" applyNumberFormat="1" applyFont="1" applyAlignment="1">
      <alignment vertical="center" wrapText="1"/>
    </xf>
    <xf numFmtId="4" fontId="2" fillId="0" borderId="0" xfId="6" applyNumberFormat="1" applyAlignment="1">
      <alignment vertical="center" wrapText="1"/>
    </xf>
    <xf numFmtId="0" fontId="17" fillId="0" borderId="9" xfId="6" applyFont="1" applyBorder="1" applyAlignment="1">
      <alignment vertical="center"/>
    </xf>
    <xf numFmtId="4" fontId="17" fillId="0" borderId="46" xfId="6" applyNumberFormat="1" applyFont="1" applyBorder="1" applyAlignment="1">
      <alignment vertical="center"/>
    </xf>
    <xf numFmtId="4" fontId="17" fillId="0" borderId="8" xfId="6" applyNumberFormat="1" applyFont="1" applyBorder="1" applyAlignment="1">
      <alignment vertical="center"/>
    </xf>
    <xf numFmtId="165" fontId="2" fillId="0" borderId="0" xfId="6" applyNumberFormat="1" applyAlignment="1">
      <alignment vertical="center"/>
    </xf>
    <xf numFmtId="0" fontId="17" fillId="0" borderId="21" xfId="6" applyFont="1" applyBorder="1" applyAlignment="1">
      <alignment vertical="center"/>
    </xf>
    <xf numFmtId="4" fontId="17" fillId="0" borderId="48" xfId="6" applyNumberFormat="1" applyFont="1" applyBorder="1" applyAlignment="1">
      <alignment vertical="center"/>
    </xf>
    <xf numFmtId="4" fontId="17" fillId="0" borderId="19" xfId="6" applyNumberFormat="1" applyFont="1" applyBorder="1" applyAlignment="1">
      <alignment vertical="center"/>
    </xf>
    <xf numFmtId="4" fontId="2" fillId="0" borderId="0" xfId="6" applyNumberFormat="1" applyAlignment="1">
      <alignment vertical="center"/>
    </xf>
    <xf numFmtId="4" fontId="17" fillId="0" borderId="20" xfId="6" applyNumberFormat="1" applyFont="1" applyBorder="1" applyAlignment="1">
      <alignment vertical="center"/>
    </xf>
    <xf numFmtId="4" fontId="17" fillId="5" borderId="21" xfId="6" applyNumberFormat="1" applyFont="1" applyFill="1" applyBorder="1" applyAlignment="1">
      <alignment vertical="center"/>
    </xf>
    <xf numFmtId="0" fontId="17" fillId="9" borderId="4" xfId="6" applyFont="1" applyFill="1" applyBorder="1" applyAlignment="1">
      <alignment vertical="center"/>
    </xf>
    <xf numFmtId="4" fontId="17" fillId="9" borderId="50" xfId="6" applyNumberFormat="1" applyFont="1" applyFill="1" applyBorder="1" applyAlignment="1">
      <alignment vertical="center"/>
    </xf>
    <xf numFmtId="0" fontId="10" fillId="0" borderId="0" xfId="6" applyFont="1" applyAlignment="1">
      <alignment vertical="center"/>
    </xf>
    <xf numFmtId="4" fontId="10" fillId="0" borderId="0" xfId="6" applyNumberFormat="1" applyFont="1"/>
    <xf numFmtId="4" fontId="15" fillId="0" borderId="0" xfId="6" applyNumberFormat="1" applyFont="1"/>
    <xf numFmtId="0" fontId="10" fillId="0" borderId="8" xfId="6" applyFont="1" applyBorder="1" applyAlignment="1">
      <alignment horizontal="center" vertical="center"/>
    </xf>
    <xf numFmtId="0" fontId="10" fillId="0" borderId="7" xfId="6" applyFont="1" applyBorder="1" applyAlignment="1">
      <alignment horizontal="center" vertical="center"/>
    </xf>
    <xf numFmtId="0" fontId="10" fillId="0" borderId="12" xfId="6" applyFont="1" applyBorder="1" applyAlignment="1">
      <alignment horizontal="center" vertical="center" wrapText="1"/>
    </xf>
    <xf numFmtId="0" fontId="10" fillId="0" borderId="0" xfId="6" applyFont="1" applyAlignment="1">
      <alignment vertical="center" wrapText="1"/>
    </xf>
    <xf numFmtId="4" fontId="17" fillId="0" borderId="51" xfId="6" applyNumberFormat="1" applyFont="1" applyBorder="1" applyAlignment="1">
      <alignment vertical="center"/>
    </xf>
    <xf numFmtId="4" fontId="17" fillId="0" borderId="29" xfId="6" applyNumberFormat="1" applyFont="1" applyBorder="1" applyAlignment="1">
      <alignment vertical="center"/>
    </xf>
    <xf numFmtId="4" fontId="17" fillId="5" borderId="31" xfId="6" applyNumberFormat="1" applyFont="1" applyFill="1" applyBorder="1" applyAlignment="1">
      <alignment vertical="center"/>
    </xf>
    <xf numFmtId="4" fontId="17" fillId="0" borderId="53" xfId="6" applyNumberFormat="1" applyFont="1" applyBorder="1" applyAlignment="1">
      <alignment vertical="center"/>
    </xf>
    <xf numFmtId="4" fontId="17" fillId="0" borderId="24" xfId="6" applyNumberFormat="1" applyFont="1" applyBorder="1" applyAlignment="1">
      <alignment vertical="center"/>
    </xf>
    <xf numFmtId="4" fontId="17" fillId="9" borderId="3" xfId="6" applyNumberFormat="1" applyFont="1" applyFill="1" applyBorder="1" applyAlignment="1">
      <alignment vertical="center"/>
    </xf>
    <xf numFmtId="4" fontId="17" fillId="0" borderId="55" xfId="6" applyNumberFormat="1" applyFont="1" applyBorder="1" applyAlignment="1">
      <alignment vertical="center"/>
    </xf>
    <xf numFmtId="4" fontId="17" fillId="0" borderId="34" xfId="6" applyNumberFormat="1" applyFont="1" applyBorder="1" applyAlignment="1">
      <alignment vertical="center"/>
    </xf>
    <xf numFmtId="4" fontId="17" fillId="5" borderId="35" xfId="6" applyNumberFormat="1" applyFont="1" applyFill="1" applyBorder="1" applyAlignment="1">
      <alignment vertical="center"/>
    </xf>
    <xf numFmtId="0" fontId="10" fillId="0" borderId="46" xfId="6" applyFont="1" applyBorder="1" applyAlignment="1">
      <alignment horizontal="center" vertical="center"/>
    </xf>
    <xf numFmtId="0" fontId="17" fillId="0" borderId="21" xfId="1" applyFont="1" applyBorder="1" applyAlignment="1">
      <alignment horizontal="left" vertical="center" wrapText="1"/>
    </xf>
    <xf numFmtId="0" fontId="10" fillId="0" borderId="19" xfId="2" applyFont="1" applyBorder="1" applyAlignment="1">
      <alignment vertical="center" wrapText="1"/>
    </xf>
    <xf numFmtId="0" fontId="10" fillId="0" borderId="19" xfId="7" applyFont="1" applyBorder="1" applyAlignment="1">
      <alignment vertical="center" wrapText="1"/>
    </xf>
    <xf numFmtId="0" fontId="10" fillId="0" borderId="19" xfId="7" applyFont="1" applyBorder="1" applyAlignment="1">
      <alignment horizontal="center" vertical="center" wrapText="1"/>
    </xf>
    <xf numFmtId="0" fontId="8" fillId="0" borderId="19" xfId="7" applyFont="1" applyBorder="1" applyAlignment="1">
      <alignment horizontal="left" vertical="center" wrapText="1"/>
    </xf>
    <xf numFmtId="49" fontId="18" fillId="0" borderId="0" xfId="2" applyNumberFormat="1" applyFont="1" applyAlignment="1">
      <alignment horizontal="center"/>
    </xf>
    <xf numFmtId="0" fontId="2" fillId="0" borderId="0" xfId="2" applyAlignment="1">
      <alignment vertical="center" wrapText="1"/>
    </xf>
    <xf numFmtId="49" fontId="19" fillId="0" borderId="0" xfId="2" applyNumberFormat="1" applyFont="1" applyAlignment="1">
      <alignment vertical="center" wrapText="1"/>
    </xf>
    <xf numFmtId="49" fontId="19" fillId="0" borderId="0" xfId="2" applyNumberFormat="1" applyFont="1" applyAlignment="1">
      <alignment horizontal="center" vertical="center" wrapText="1"/>
    </xf>
    <xf numFmtId="0" fontId="8" fillId="0" borderId="0" xfId="2" applyFont="1" applyAlignment="1">
      <alignment horizontal="right" vertical="center" wrapText="1"/>
    </xf>
    <xf numFmtId="0" fontId="28" fillId="0" borderId="0" xfId="2" applyFont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/>
    </xf>
    <xf numFmtId="0" fontId="28" fillId="0" borderId="66" xfId="2" applyFont="1" applyBorder="1" applyAlignment="1">
      <alignment horizontal="center" vertical="center" wrapText="1"/>
    </xf>
    <xf numFmtId="4" fontId="28" fillId="0" borderId="4" xfId="2" applyNumberFormat="1" applyFont="1" applyBorder="1" applyAlignment="1">
      <alignment vertical="center" wrapText="1"/>
    </xf>
    <xf numFmtId="4" fontId="28" fillId="0" borderId="0" xfId="2" applyNumberFormat="1" applyFont="1" applyAlignment="1">
      <alignment vertical="center" wrapText="1"/>
    </xf>
    <xf numFmtId="0" fontId="10" fillId="0" borderId="0" xfId="11" applyFont="1" applyAlignment="1">
      <alignment horizontal="center"/>
    </xf>
    <xf numFmtId="49" fontId="10" fillId="0" borderId="67" xfId="11" applyNumberFormat="1" applyFont="1" applyBorder="1" applyAlignment="1">
      <alignment horizontal="center"/>
    </xf>
    <xf numFmtId="0" fontId="10" fillId="0" borderId="68" xfId="11" applyFont="1" applyBorder="1"/>
    <xf numFmtId="4" fontId="10" fillId="4" borderId="9" xfId="12" applyNumberFormat="1" applyFont="1" applyFill="1" applyBorder="1"/>
    <xf numFmtId="4" fontId="10" fillId="0" borderId="0" xfId="12" applyNumberFormat="1" applyFont="1"/>
    <xf numFmtId="49" fontId="10" fillId="0" borderId="69" xfId="11" applyNumberFormat="1" applyFont="1" applyBorder="1" applyAlignment="1">
      <alignment horizontal="center"/>
    </xf>
    <xf numFmtId="0" fontId="10" fillId="0" borderId="70" xfId="11" applyFont="1" applyBorder="1"/>
    <xf numFmtId="4" fontId="10" fillId="4" borderId="31" xfId="12" applyNumberFormat="1" applyFont="1" applyFill="1" applyBorder="1"/>
    <xf numFmtId="4" fontId="10" fillId="4" borderId="21" xfId="12" applyNumberFormat="1" applyFont="1" applyFill="1" applyBorder="1"/>
    <xf numFmtId="4" fontId="30" fillId="0" borderId="0" xfId="12" applyNumberFormat="1" applyFont="1"/>
    <xf numFmtId="0" fontId="4" fillId="0" borderId="0" xfId="2" applyFont="1" applyAlignment="1">
      <alignment horizontal="center"/>
    </xf>
    <xf numFmtId="4" fontId="31" fillId="0" borderId="0" xfId="2" applyNumberFormat="1" applyFont="1"/>
    <xf numFmtId="49" fontId="19" fillId="0" borderId="0" xfId="2" applyNumberFormat="1" applyFont="1" applyAlignment="1">
      <alignment vertical="center"/>
    </xf>
    <xf numFmtId="0" fontId="10" fillId="0" borderId="0" xfId="7" applyFont="1"/>
    <xf numFmtId="4" fontId="10" fillId="0" borderId="0" xfId="7" applyNumberFormat="1" applyFont="1"/>
    <xf numFmtId="0" fontId="10" fillId="0" borderId="0" xfId="7" applyFont="1" applyAlignment="1">
      <alignment horizontal="center"/>
    </xf>
    <xf numFmtId="0" fontId="10" fillId="0" borderId="0" xfId="2" applyFont="1"/>
    <xf numFmtId="0" fontId="10" fillId="0" borderId="0" xfId="2" applyFont="1" applyAlignment="1">
      <alignment vertical="center" wrapText="1"/>
    </xf>
    <xf numFmtId="4" fontId="10" fillId="0" borderId="0" xfId="2" applyNumberFormat="1" applyFont="1" applyAlignment="1">
      <alignment vertical="center" wrapText="1"/>
    </xf>
    <xf numFmtId="0" fontId="10" fillId="0" borderId="0" xfId="7" applyFont="1" applyAlignment="1">
      <alignment vertical="center" wrapText="1"/>
    </xf>
    <xf numFmtId="0" fontId="8" fillId="0" borderId="0" xfId="7" applyFont="1" applyAlignment="1">
      <alignment horizontal="center" vertical="center" wrapText="1"/>
    </xf>
    <xf numFmtId="0" fontId="10" fillId="0" borderId="0" xfId="7" applyFont="1" applyAlignment="1">
      <alignment horizontal="center" vertical="center" wrapText="1"/>
    </xf>
    <xf numFmtId="4" fontId="10" fillId="0" borderId="0" xfId="7" applyNumberFormat="1" applyFont="1" applyAlignment="1">
      <alignment vertical="center" wrapText="1"/>
    </xf>
    <xf numFmtId="0" fontId="2" fillId="0" borderId="0" xfId="7" applyAlignment="1">
      <alignment vertical="center" wrapText="1"/>
    </xf>
    <xf numFmtId="4" fontId="10" fillId="0" borderId="0" xfId="1" applyNumberFormat="1" applyFont="1" applyAlignment="1">
      <alignment vertical="center" wrapText="1"/>
    </xf>
    <xf numFmtId="0" fontId="29" fillId="0" borderId="0" xfId="7" applyFont="1" applyAlignment="1">
      <alignment vertical="center" wrapText="1"/>
    </xf>
    <xf numFmtId="0" fontId="28" fillId="0" borderId="16" xfId="2" applyFont="1" applyBorder="1" applyAlignment="1">
      <alignment horizontal="center" vertical="center" wrapText="1"/>
    </xf>
    <xf numFmtId="0" fontId="28" fillId="0" borderId="39" xfId="2" applyFont="1" applyBorder="1" applyAlignment="1">
      <alignment horizontal="center" vertical="center" wrapText="1"/>
    </xf>
    <xf numFmtId="4" fontId="28" fillId="0" borderId="1" xfId="2" applyNumberFormat="1" applyFont="1" applyBorder="1" applyAlignment="1">
      <alignment vertical="center" wrapText="1"/>
    </xf>
    <xf numFmtId="0" fontId="33" fillId="0" borderId="4" xfId="7" applyFont="1" applyBorder="1" applyAlignment="1">
      <alignment horizontal="center" vertical="center"/>
    </xf>
    <xf numFmtId="4" fontId="30" fillId="3" borderId="9" xfId="2" applyNumberFormat="1" applyFont="1" applyFill="1" applyBorder="1" applyAlignment="1">
      <alignment vertical="center" wrapText="1"/>
    </xf>
    <xf numFmtId="0" fontId="30" fillId="0" borderId="75" xfId="2" applyFont="1" applyBorder="1" applyAlignment="1">
      <alignment horizontal="center" vertical="center" wrapText="1"/>
    </xf>
    <xf numFmtId="0" fontId="30" fillId="0" borderId="7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left" vertical="center" wrapText="1"/>
    </xf>
    <xf numFmtId="4" fontId="30" fillId="11" borderId="9" xfId="2" applyNumberFormat="1" applyFont="1" applyFill="1" applyBorder="1" applyAlignment="1">
      <alignment vertical="center" wrapText="1"/>
    </xf>
    <xf numFmtId="4" fontId="30" fillId="4" borderId="9" xfId="2" applyNumberFormat="1" applyFont="1" applyFill="1" applyBorder="1" applyAlignment="1">
      <alignment vertical="center" wrapText="1"/>
    </xf>
    <xf numFmtId="0" fontId="15" fillId="0" borderId="0" xfId="7" applyFont="1" applyAlignment="1">
      <alignment vertical="center" wrapText="1"/>
    </xf>
    <xf numFmtId="0" fontId="2" fillId="0" borderId="0" xfId="7" applyAlignment="1">
      <alignment vertical="center"/>
    </xf>
    <xf numFmtId="0" fontId="22" fillId="0" borderId="0" xfId="2" applyFont="1" applyAlignment="1">
      <alignment vertical="center"/>
    </xf>
    <xf numFmtId="0" fontId="10" fillId="0" borderId="0" xfId="7" applyFont="1" applyAlignment="1">
      <alignment vertical="center"/>
    </xf>
    <xf numFmtId="4" fontId="10" fillId="0" borderId="0" xfId="7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28" fillId="0" borderId="92" xfId="2" applyFont="1" applyBorder="1" applyAlignment="1">
      <alignment horizontal="center" vertical="center" wrapText="1"/>
    </xf>
    <xf numFmtId="0" fontId="28" fillId="0" borderId="93" xfId="2" applyFont="1" applyBorder="1" applyAlignment="1">
      <alignment horizontal="center" vertical="center" wrapText="1"/>
    </xf>
    <xf numFmtId="4" fontId="30" fillId="3" borderId="9" xfId="11" applyNumberFormat="1" applyFont="1" applyFill="1" applyBorder="1"/>
    <xf numFmtId="49" fontId="30" fillId="0" borderId="8" xfId="11" applyNumberFormat="1" applyFont="1" applyBorder="1" applyAlignment="1">
      <alignment horizontal="center"/>
    </xf>
    <xf numFmtId="4" fontId="30" fillId="11" borderId="9" xfId="11" applyNumberFormat="1" applyFont="1" applyFill="1" applyBorder="1"/>
    <xf numFmtId="4" fontId="30" fillId="4" borderId="9" xfId="11" applyNumberFormat="1" applyFont="1" applyFill="1" applyBorder="1"/>
    <xf numFmtId="4" fontId="10" fillId="3" borderId="21" xfId="11" applyNumberFormat="1" applyFont="1" applyFill="1" applyBorder="1"/>
    <xf numFmtId="49" fontId="10" fillId="0" borderId="19" xfId="11" applyNumberFormat="1" applyFont="1" applyBorder="1" applyAlignment="1">
      <alignment horizontal="center"/>
    </xf>
    <xf numFmtId="4" fontId="10" fillId="11" borderId="21" xfId="11" applyNumberFormat="1" applyFont="1" applyFill="1" applyBorder="1"/>
    <xf numFmtId="4" fontId="10" fillId="4" borderId="21" xfId="11" applyNumberFormat="1" applyFont="1" applyFill="1" applyBorder="1"/>
    <xf numFmtId="4" fontId="10" fillId="0" borderId="95" xfId="2" applyNumberFormat="1" applyFont="1" applyBorder="1" applyAlignment="1">
      <alignment horizontal="center" vertical="center" wrapText="1"/>
    </xf>
    <xf numFmtId="4" fontId="10" fillId="0" borderId="95" xfId="7" applyNumberFormat="1" applyFont="1" applyBorder="1" applyAlignment="1">
      <alignment horizontal="center" vertical="center" wrapText="1"/>
    </xf>
    <xf numFmtId="0" fontId="10" fillId="0" borderId="0" xfId="2" applyFont="1" applyAlignment="1">
      <alignment horizontal="left" vertical="center" wrapText="1"/>
    </xf>
    <xf numFmtId="4" fontId="10" fillId="0" borderId="0" xfId="2" applyNumberFormat="1" applyFont="1" applyAlignment="1">
      <alignment horizontal="right" vertical="center" wrapText="1"/>
    </xf>
    <xf numFmtId="4" fontId="10" fillId="3" borderId="26" xfId="11" applyNumberFormat="1" applyFont="1" applyFill="1" applyBorder="1" applyAlignment="1">
      <alignment vertical="center" wrapText="1"/>
    </xf>
    <xf numFmtId="0" fontId="10" fillId="0" borderId="18" xfId="12" applyFont="1" applyBorder="1" applyAlignment="1">
      <alignment horizontal="center" vertical="center" wrapText="1"/>
    </xf>
    <xf numFmtId="49" fontId="10" fillId="0" borderId="20" xfId="11" applyNumberFormat="1" applyFont="1" applyBorder="1" applyAlignment="1">
      <alignment horizontal="center" vertical="center" wrapText="1"/>
    </xf>
    <xf numFmtId="0" fontId="10" fillId="0" borderId="95" xfId="11" applyFont="1" applyBorder="1" applyAlignment="1">
      <alignment vertical="center" wrapText="1"/>
    </xf>
    <xf numFmtId="4" fontId="10" fillId="11" borderId="26" xfId="11" applyNumberFormat="1" applyFont="1" applyFill="1" applyBorder="1" applyAlignment="1">
      <alignment vertical="center" wrapText="1"/>
    </xf>
    <xf numFmtId="4" fontId="10" fillId="4" borderId="26" xfId="11" applyNumberFormat="1" applyFont="1" applyFill="1" applyBorder="1" applyAlignment="1">
      <alignment vertical="center" wrapText="1"/>
    </xf>
    <xf numFmtId="4" fontId="34" fillId="0" borderId="0" xfId="2" applyNumberFormat="1" applyFont="1" applyAlignment="1">
      <alignment horizontal="right" vertical="center" wrapText="1"/>
    </xf>
    <xf numFmtId="4" fontId="10" fillId="0" borderId="97" xfId="7" applyNumberFormat="1" applyFont="1" applyBorder="1" applyAlignment="1">
      <alignment horizontal="center" vertical="center" wrapText="1"/>
    </xf>
    <xf numFmtId="4" fontId="10" fillId="11" borderId="21" xfId="7" applyNumberFormat="1" applyFont="1" applyFill="1" applyBorder="1"/>
    <xf numFmtId="4" fontId="10" fillId="11" borderId="31" xfId="7" applyNumberFormat="1" applyFont="1" applyFill="1" applyBorder="1"/>
    <xf numFmtId="4" fontId="10" fillId="0" borderId="99" xfId="7" applyNumberFormat="1" applyFont="1" applyBorder="1" applyAlignment="1">
      <alignment horizontal="center" vertical="center" wrapText="1"/>
    </xf>
    <xf numFmtId="4" fontId="10" fillId="0" borderId="0" xfId="7" applyNumberFormat="1" applyFont="1" applyAlignment="1">
      <alignment horizontal="center" vertical="center" wrapText="1"/>
    </xf>
    <xf numFmtId="4" fontId="35" fillId="0" borderId="4" xfId="2" applyNumberFormat="1" applyFont="1" applyBorder="1" applyAlignment="1">
      <alignment horizontal="center" vertical="center" wrapText="1"/>
    </xf>
    <xf numFmtId="4" fontId="28" fillId="0" borderId="4" xfId="2" applyNumberFormat="1" applyFont="1" applyBorder="1" applyAlignment="1">
      <alignment horizontal="center" vertical="center" wrapText="1"/>
    </xf>
    <xf numFmtId="4" fontId="10" fillId="0" borderId="27" xfId="7" applyNumberFormat="1" applyFont="1" applyBorder="1" applyAlignment="1">
      <alignment horizontal="center" vertical="center" wrapText="1"/>
    </xf>
    <xf numFmtId="4" fontId="10" fillId="0" borderId="22" xfId="7" applyNumberFormat="1" applyFont="1" applyBorder="1" applyAlignment="1">
      <alignment horizontal="center" vertical="center" wrapText="1"/>
    </xf>
    <xf numFmtId="4" fontId="10" fillId="0" borderId="22" xfId="2" applyNumberFormat="1" applyFont="1" applyBorder="1" applyAlignment="1">
      <alignment horizontal="center" vertical="center" wrapText="1"/>
    </xf>
    <xf numFmtId="49" fontId="10" fillId="0" borderId="57" xfId="11" applyNumberFormat="1" applyFont="1" applyBorder="1" applyAlignment="1">
      <alignment horizontal="center"/>
    </xf>
    <xf numFmtId="4" fontId="10" fillId="4" borderId="49" xfId="11" applyNumberFormat="1" applyFont="1" applyFill="1" applyBorder="1"/>
    <xf numFmtId="4" fontId="28" fillId="0" borderId="45" xfId="2" applyNumberFormat="1" applyFont="1" applyBorder="1" applyAlignment="1">
      <alignment vertical="center" wrapText="1"/>
    </xf>
    <xf numFmtId="0" fontId="28" fillId="0" borderId="103" xfId="2" applyFont="1" applyBorder="1" applyAlignment="1">
      <alignment horizontal="center" vertical="center" wrapText="1"/>
    </xf>
    <xf numFmtId="0" fontId="28" fillId="0" borderId="65" xfId="2" applyFont="1" applyBorder="1" applyAlignment="1">
      <alignment horizontal="center" vertical="center" wrapText="1"/>
    </xf>
    <xf numFmtId="0" fontId="30" fillId="0" borderId="46" xfId="12" applyFont="1" applyBorder="1" applyAlignment="1">
      <alignment horizontal="center"/>
    </xf>
    <xf numFmtId="0" fontId="30" fillId="0" borderId="7" xfId="11" applyFont="1" applyBorder="1"/>
    <xf numFmtId="4" fontId="10" fillId="0" borderId="10" xfId="2" applyNumberFormat="1" applyFont="1" applyBorder="1" applyAlignment="1">
      <alignment horizontal="center" vertical="center" wrapText="1"/>
    </xf>
    <xf numFmtId="0" fontId="10" fillId="0" borderId="48" xfId="12" applyFont="1" applyBorder="1" applyAlignment="1">
      <alignment horizontal="center"/>
    </xf>
    <xf numFmtId="0" fontId="10" fillId="0" borderId="20" xfId="11" applyFont="1" applyBorder="1"/>
    <xf numFmtId="4" fontId="10" fillId="3" borderId="21" xfId="11" applyNumberFormat="1" applyFont="1" applyFill="1" applyBorder="1" applyAlignment="1">
      <alignment vertical="center"/>
    </xf>
    <xf numFmtId="0" fontId="10" fillId="0" borderId="48" xfId="12" applyFont="1" applyBorder="1" applyAlignment="1">
      <alignment horizontal="center" vertical="center"/>
    </xf>
    <xf numFmtId="49" fontId="10" fillId="0" borderId="19" xfId="11" applyNumberFormat="1" applyFont="1" applyBorder="1" applyAlignment="1">
      <alignment horizontal="center" vertical="center"/>
    </xf>
    <xf numFmtId="0" fontId="10" fillId="0" borderId="20" xfId="2" applyFont="1" applyBorder="1" applyAlignment="1">
      <alignment horizontal="left" vertical="center" wrapText="1"/>
    </xf>
    <xf numFmtId="4" fontId="10" fillId="11" borderId="21" xfId="11" applyNumberFormat="1" applyFont="1" applyFill="1" applyBorder="1" applyAlignment="1">
      <alignment vertical="center"/>
    </xf>
    <xf numFmtId="4" fontId="10" fillId="4" borderId="21" xfId="11" applyNumberFormat="1" applyFont="1" applyFill="1" applyBorder="1" applyAlignment="1">
      <alignment vertical="center"/>
    </xf>
    <xf numFmtId="4" fontId="10" fillId="0" borderId="36" xfId="2" applyNumberFormat="1" applyFont="1" applyBorder="1" applyAlignment="1">
      <alignment horizontal="center" vertical="center" wrapText="1"/>
    </xf>
    <xf numFmtId="4" fontId="10" fillId="0" borderId="21" xfId="2" applyNumberFormat="1" applyFont="1" applyBorder="1" applyAlignment="1">
      <alignment horizontal="center" vertical="center" wrapText="1"/>
    </xf>
    <xf numFmtId="4" fontId="10" fillId="0" borderId="32" xfId="2" applyNumberFormat="1" applyFont="1" applyBorder="1" applyAlignment="1">
      <alignment horizontal="center" vertical="center" wrapText="1"/>
    </xf>
    <xf numFmtId="4" fontId="10" fillId="0" borderId="31" xfId="2" applyNumberFormat="1" applyFont="1" applyBorder="1" applyAlignment="1">
      <alignment horizontal="center" vertical="center" wrapText="1"/>
    </xf>
    <xf numFmtId="4" fontId="10" fillId="3" borderId="49" xfId="11" applyNumberFormat="1" applyFont="1" applyFill="1" applyBorder="1" applyAlignment="1">
      <alignment vertical="center"/>
    </xf>
    <xf numFmtId="4" fontId="10" fillId="11" borderId="49" xfId="11" applyNumberFormat="1" applyFont="1" applyFill="1" applyBorder="1" applyAlignment="1">
      <alignment vertical="center"/>
    </xf>
    <xf numFmtId="4" fontId="10" fillId="4" borderId="49" xfId="11" applyNumberFormat="1" applyFont="1" applyFill="1" applyBorder="1" applyAlignment="1">
      <alignment vertical="center"/>
    </xf>
    <xf numFmtId="0" fontId="28" fillId="0" borderId="2" xfId="2" applyFont="1" applyBorder="1" applyAlignment="1">
      <alignment horizontal="center" vertical="center" wrapText="1"/>
    </xf>
    <xf numFmtId="4" fontId="30" fillId="3" borderId="9" xfId="2" applyNumberFormat="1" applyFont="1" applyFill="1" applyBorder="1"/>
    <xf numFmtId="0" fontId="30" fillId="0" borderId="46" xfId="2" applyFont="1" applyBorder="1" applyAlignment="1">
      <alignment horizontal="center"/>
    </xf>
    <xf numFmtId="49" fontId="30" fillId="0" borderId="8" xfId="2" applyNumberFormat="1" applyFont="1" applyBorder="1" applyAlignment="1">
      <alignment horizontal="center"/>
    </xf>
    <xf numFmtId="0" fontId="30" fillId="0" borderId="7" xfId="2" applyFont="1" applyBorder="1"/>
    <xf numFmtId="4" fontId="30" fillId="11" borderId="9" xfId="2" applyNumberFormat="1" applyFont="1" applyFill="1" applyBorder="1"/>
    <xf numFmtId="4" fontId="30" fillId="4" borderId="9" xfId="2" applyNumberFormat="1" applyFont="1" applyFill="1" applyBorder="1"/>
    <xf numFmtId="4" fontId="30" fillId="0" borderId="94" xfId="2" applyNumberFormat="1" applyFont="1" applyBorder="1" applyAlignment="1">
      <alignment horizontal="center"/>
    </xf>
    <xf numFmtId="4" fontId="10" fillId="3" borderId="49" xfId="2" applyNumberFormat="1" applyFont="1" applyFill="1" applyBorder="1"/>
    <xf numFmtId="0" fontId="10" fillId="0" borderId="58" xfId="2" applyFont="1" applyBorder="1" applyAlignment="1">
      <alignment horizontal="center"/>
    </xf>
    <xf numFmtId="49" fontId="10" fillId="0" borderId="57" xfId="2" applyNumberFormat="1" applyFont="1" applyBorder="1" applyAlignment="1">
      <alignment horizontal="center"/>
    </xf>
    <xf numFmtId="0" fontId="10" fillId="0" borderId="12" xfId="2" applyFont="1" applyBorder="1"/>
    <xf numFmtId="4" fontId="10" fillId="11" borderId="49" xfId="2" applyNumberFormat="1" applyFont="1" applyFill="1" applyBorder="1"/>
    <xf numFmtId="4" fontId="10" fillId="4" borderId="49" xfId="2" applyNumberFormat="1" applyFont="1" applyFill="1" applyBorder="1"/>
    <xf numFmtId="0" fontId="19" fillId="0" borderId="0" xfId="4" applyFont="1"/>
    <xf numFmtId="0" fontId="8" fillId="0" borderId="0" xfId="2" applyFont="1" applyAlignment="1">
      <alignment horizontal="right"/>
    </xf>
    <xf numFmtId="0" fontId="2" fillId="0" borderId="0" xfId="2" applyAlignment="1">
      <alignment horizontal="center"/>
    </xf>
    <xf numFmtId="4" fontId="33" fillId="0" borderId="1" xfId="7" applyNumberFormat="1" applyFont="1" applyBorder="1" applyAlignment="1">
      <alignment vertical="center" wrapText="1"/>
    </xf>
    <xf numFmtId="0" fontId="33" fillId="0" borderId="16" xfId="2" applyFont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0" fontId="33" fillId="0" borderId="2" xfId="2" applyFont="1" applyBorder="1" applyAlignment="1">
      <alignment horizontal="center" vertical="center" wrapText="1"/>
    </xf>
    <xf numFmtId="4" fontId="33" fillId="0" borderId="4" xfId="7" applyNumberFormat="1" applyFont="1" applyBorder="1" applyAlignment="1">
      <alignment vertical="center" wrapText="1"/>
    </xf>
    <xf numFmtId="4" fontId="30" fillId="3" borderId="31" xfId="7" applyNumberFormat="1" applyFont="1" applyFill="1" applyBorder="1" applyAlignment="1">
      <alignment vertical="center" wrapText="1"/>
    </xf>
    <xf numFmtId="0" fontId="24" fillId="0" borderId="29" xfId="2" applyFont="1" applyBorder="1" applyAlignment="1">
      <alignment horizontal="center" vertical="center" wrapText="1"/>
    </xf>
    <xf numFmtId="0" fontId="30" fillId="0" borderId="30" xfId="2" applyFont="1" applyBorder="1" applyAlignment="1">
      <alignment horizontal="left" vertical="center" wrapText="1"/>
    </xf>
    <xf numFmtId="4" fontId="30" fillId="11" borderId="31" xfId="7" applyNumberFormat="1" applyFont="1" applyFill="1" applyBorder="1" applyAlignment="1">
      <alignment vertical="center" wrapText="1"/>
    </xf>
    <xf numFmtId="4" fontId="30" fillId="4" borderId="31" xfId="7" applyNumberFormat="1" applyFont="1" applyFill="1" applyBorder="1" applyAlignment="1">
      <alignment vertical="center" wrapText="1"/>
    </xf>
    <xf numFmtId="4" fontId="36" fillId="0" borderId="32" xfId="7" applyNumberFormat="1" applyFont="1" applyBorder="1" applyAlignment="1">
      <alignment horizontal="center" vertical="center" wrapText="1"/>
    </xf>
    <xf numFmtId="0" fontId="37" fillId="0" borderId="0" xfId="7" applyFont="1" applyAlignment="1">
      <alignment vertical="center" wrapText="1"/>
    </xf>
    <xf numFmtId="4" fontId="10" fillId="3" borderId="26" xfId="7" applyNumberFormat="1" applyFont="1" applyFill="1" applyBorder="1" applyAlignment="1">
      <alignment vertical="center" wrapText="1"/>
    </xf>
    <xf numFmtId="0" fontId="10" fillId="0" borderId="18" xfId="2" applyFont="1" applyBorder="1" applyAlignment="1">
      <alignment horizontal="center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4" fontId="10" fillId="11" borderId="26" xfId="7" applyNumberFormat="1" applyFont="1" applyFill="1" applyBorder="1" applyAlignment="1">
      <alignment vertical="center" wrapText="1"/>
    </xf>
    <xf numFmtId="0" fontId="10" fillId="0" borderId="22" xfId="7" applyFont="1" applyBorder="1" applyAlignment="1">
      <alignment horizontal="center" vertical="center" wrapText="1"/>
    </xf>
    <xf numFmtId="4" fontId="10" fillId="3" borderId="21" xfId="7" applyNumberFormat="1" applyFont="1" applyFill="1" applyBorder="1" applyAlignment="1">
      <alignment vertical="center" wrapText="1"/>
    </xf>
    <xf numFmtId="4" fontId="10" fillId="11" borderId="21" xfId="7" applyNumberFormat="1" applyFont="1" applyFill="1" applyBorder="1" applyAlignment="1">
      <alignment vertical="center" wrapText="1"/>
    </xf>
    <xf numFmtId="4" fontId="10" fillId="4" borderId="21" xfId="7" applyNumberFormat="1" applyFont="1" applyFill="1" applyBorder="1" applyAlignment="1">
      <alignment vertical="center" wrapText="1"/>
    </xf>
    <xf numFmtId="0" fontId="10" fillId="0" borderId="18" xfId="7" applyFont="1" applyBorder="1" applyAlignment="1">
      <alignment horizontal="center"/>
    </xf>
    <xf numFmtId="0" fontId="8" fillId="0" borderId="0" xfId="7" applyFont="1" applyAlignment="1">
      <alignment vertical="center" wrapText="1"/>
    </xf>
    <xf numFmtId="0" fontId="8" fillId="0" borderId="0" xfId="2" applyFont="1" applyAlignment="1">
      <alignment vertical="center" wrapText="1"/>
    </xf>
    <xf numFmtId="4" fontId="30" fillId="3" borderId="4" xfId="2" applyNumberFormat="1" applyFont="1" applyFill="1" applyBorder="1" applyAlignment="1">
      <alignment vertical="center"/>
    </xf>
    <xf numFmtId="0" fontId="30" fillId="0" borderId="50" xfId="2" applyFont="1" applyBorder="1" applyAlignment="1">
      <alignment horizontal="center" vertical="center"/>
    </xf>
    <xf numFmtId="49" fontId="30" fillId="0" borderId="3" xfId="2" applyNumberFormat="1" applyFont="1" applyBorder="1" applyAlignment="1">
      <alignment horizontal="center" vertical="center"/>
    </xf>
    <xf numFmtId="0" fontId="30" fillId="0" borderId="2" xfId="2" applyFont="1" applyBorder="1" applyAlignment="1">
      <alignment vertical="center"/>
    </xf>
    <xf numFmtId="4" fontId="30" fillId="11" borderId="4" xfId="2" applyNumberFormat="1" applyFont="1" applyFill="1" applyBorder="1" applyAlignment="1">
      <alignment vertical="center"/>
    </xf>
    <xf numFmtId="4" fontId="30" fillId="4" borderId="4" xfId="2" applyNumberFormat="1" applyFont="1" applyFill="1" applyBorder="1" applyAlignment="1">
      <alignment vertical="center"/>
    </xf>
    <xf numFmtId="4" fontId="24" fillId="0" borderId="66" xfId="2" applyNumberFormat="1" applyFont="1" applyBorder="1" applyAlignment="1">
      <alignment vertical="center"/>
    </xf>
    <xf numFmtId="0" fontId="10" fillId="0" borderId="0" xfId="7" applyFont="1" applyAlignment="1">
      <alignment horizontal="right"/>
    </xf>
    <xf numFmtId="14" fontId="10" fillId="0" borderId="0" xfId="7" applyNumberFormat="1" applyFont="1" applyAlignment="1">
      <alignment horizontal="left"/>
    </xf>
    <xf numFmtId="0" fontId="2" fillId="0" borderId="0" xfId="5"/>
    <xf numFmtId="0" fontId="8" fillId="0" borderId="64" xfId="7" applyFont="1" applyBorder="1" applyAlignment="1">
      <alignment horizontal="center" vertical="center" wrapText="1"/>
    </xf>
    <xf numFmtId="0" fontId="8" fillId="0" borderId="73" xfId="7" applyFont="1" applyBorder="1" applyAlignment="1">
      <alignment horizontal="center" vertical="center" wrapText="1"/>
    </xf>
    <xf numFmtId="0" fontId="5" fillId="0" borderId="90" xfId="2" applyFont="1" applyBorder="1" applyAlignment="1">
      <alignment horizontal="center" vertical="center"/>
    </xf>
    <xf numFmtId="4" fontId="10" fillId="3" borderId="21" xfId="7" applyNumberFormat="1" applyFont="1" applyFill="1" applyBorder="1"/>
    <xf numFmtId="4" fontId="10" fillId="3" borderId="31" xfId="7" applyNumberFormat="1" applyFont="1" applyFill="1" applyBorder="1"/>
    <xf numFmtId="4" fontId="10" fillId="0" borderId="102" xfId="2" applyNumberFormat="1" applyFont="1" applyBorder="1" applyAlignment="1">
      <alignment horizontal="center" vertical="center" wrapText="1"/>
    </xf>
    <xf numFmtId="0" fontId="28" fillId="0" borderId="105" xfId="2" applyFont="1" applyBorder="1" applyAlignment="1">
      <alignment horizontal="center" vertical="center" wrapText="1"/>
    </xf>
    <xf numFmtId="4" fontId="10" fillId="0" borderId="9" xfId="2" applyNumberFormat="1" applyFont="1" applyBorder="1" applyAlignment="1">
      <alignment horizontal="center" vertical="center" wrapText="1"/>
    </xf>
    <xf numFmtId="4" fontId="10" fillId="0" borderId="26" xfId="2" applyNumberFormat="1" applyFont="1" applyBorder="1" applyAlignment="1">
      <alignment horizontal="center" vertical="center" wrapText="1"/>
    </xf>
    <xf numFmtId="4" fontId="10" fillId="0" borderId="35" xfId="2" applyNumberFormat="1" applyFont="1" applyBorder="1" applyAlignment="1">
      <alignment horizontal="center" vertical="center" wrapText="1"/>
    </xf>
    <xf numFmtId="4" fontId="10" fillId="0" borderId="49" xfId="2" applyNumberFormat="1" applyFont="1" applyBorder="1" applyAlignment="1">
      <alignment horizontal="center" vertical="center" wrapText="1"/>
    </xf>
    <xf numFmtId="0" fontId="10" fillId="0" borderId="20" xfId="2" applyFont="1" applyBorder="1" applyAlignment="1">
      <alignment vertical="center" wrapText="1"/>
    </xf>
    <xf numFmtId="4" fontId="33" fillId="0" borderId="1" xfId="2" applyNumberFormat="1" applyFont="1" applyBorder="1" applyAlignment="1">
      <alignment vertical="center" wrapText="1"/>
    </xf>
    <xf numFmtId="0" fontId="33" fillId="0" borderId="1" xfId="2" applyFont="1" applyBorder="1" applyAlignment="1">
      <alignment horizontal="center" vertical="center" wrapText="1"/>
    </xf>
    <xf numFmtId="4" fontId="33" fillId="0" borderId="4" xfId="2" applyNumberFormat="1" applyFont="1" applyBorder="1" applyAlignment="1">
      <alignment vertical="center" wrapText="1"/>
    </xf>
    <xf numFmtId="0" fontId="33" fillId="0" borderId="5" xfId="7" applyFont="1" applyBorder="1" applyAlignment="1">
      <alignment horizontal="center" vertical="center"/>
    </xf>
    <xf numFmtId="0" fontId="30" fillId="0" borderId="108" xfId="2" applyFont="1" applyBorder="1" applyAlignment="1">
      <alignment horizontal="center"/>
    </xf>
    <xf numFmtId="49" fontId="30" fillId="0" borderId="109" xfId="2" applyNumberFormat="1" applyFont="1" applyBorder="1" applyAlignment="1">
      <alignment horizontal="center"/>
    </xf>
    <xf numFmtId="0" fontId="30" fillId="0" borderId="110" xfId="2" applyFont="1" applyBorder="1" applyAlignment="1">
      <alignment vertical="center" wrapText="1"/>
    </xf>
    <xf numFmtId="4" fontId="30" fillId="11" borderId="9" xfId="7" applyNumberFormat="1" applyFont="1" applyFill="1" applyBorder="1"/>
    <xf numFmtId="4" fontId="30" fillId="4" borderId="9" xfId="7" applyNumberFormat="1" applyFont="1" applyFill="1" applyBorder="1"/>
    <xf numFmtId="4" fontId="10" fillId="0" borderId="111" xfId="2" applyNumberFormat="1" applyFont="1" applyBorder="1" applyAlignment="1">
      <alignment horizontal="center" vertical="center" wrapText="1"/>
    </xf>
    <xf numFmtId="4" fontId="10" fillId="3" borderId="54" xfId="7" applyNumberFormat="1" applyFont="1" applyFill="1" applyBorder="1" applyAlignment="1">
      <alignment vertical="center"/>
    </xf>
    <xf numFmtId="0" fontId="10" fillId="0" borderId="112" xfId="2" applyFont="1" applyBorder="1" applyAlignment="1">
      <alignment horizontal="center" vertical="center"/>
    </xf>
    <xf numFmtId="49" fontId="10" fillId="0" borderId="113" xfId="2" applyNumberFormat="1" applyFont="1" applyBorder="1" applyAlignment="1">
      <alignment horizontal="center" vertical="center"/>
    </xf>
    <xf numFmtId="0" fontId="10" fillId="0" borderId="60" xfId="2" applyFont="1" applyBorder="1" applyAlignment="1">
      <alignment vertical="center" wrapText="1"/>
    </xf>
    <xf numFmtId="4" fontId="10" fillId="11" borderId="21" xfId="7" applyNumberFormat="1" applyFont="1" applyFill="1" applyBorder="1" applyAlignment="1">
      <alignment vertical="center"/>
    </xf>
    <xf numFmtId="4" fontId="10" fillId="4" borderId="21" xfId="7" applyNumberFormat="1" applyFont="1" applyFill="1" applyBorder="1" applyAlignment="1">
      <alignment vertical="center"/>
    </xf>
    <xf numFmtId="0" fontId="30" fillId="0" borderId="114" xfId="2" applyFont="1" applyBorder="1" applyAlignment="1">
      <alignment horizontal="center" vertical="center"/>
    </xf>
    <xf numFmtId="49" fontId="30" fillId="0" borderId="115" xfId="2" applyNumberFormat="1" applyFont="1" applyBorder="1" applyAlignment="1">
      <alignment horizontal="center" vertical="center"/>
    </xf>
    <xf numFmtId="0" fontId="30" fillId="0" borderId="59" xfId="2" applyFont="1" applyBorder="1" applyAlignment="1">
      <alignment vertical="center" wrapText="1"/>
    </xf>
    <xf numFmtId="4" fontId="30" fillId="11" borderId="31" xfId="7" applyNumberFormat="1" applyFont="1" applyFill="1" applyBorder="1" applyAlignment="1">
      <alignment vertical="center"/>
    </xf>
    <xf numFmtId="4" fontId="30" fillId="4" borderId="31" xfId="7" applyNumberFormat="1" applyFont="1" applyFill="1" applyBorder="1" applyAlignment="1">
      <alignment vertical="center"/>
    </xf>
    <xf numFmtId="4" fontId="10" fillId="0" borderId="32" xfId="7" applyNumberFormat="1" applyFont="1" applyBorder="1" applyAlignment="1">
      <alignment horizontal="center" vertical="center" wrapText="1"/>
    </xf>
    <xf numFmtId="0" fontId="10" fillId="0" borderId="83" xfId="2" applyFont="1" applyBorder="1" applyAlignment="1">
      <alignment horizontal="center" vertical="center"/>
    </xf>
    <xf numFmtId="49" fontId="10" fillId="0" borderId="84" xfId="2" applyNumberFormat="1" applyFont="1" applyBorder="1" applyAlignment="1">
      <alignment horizontal="center" vertical="center"/>
    </xf>
    <xf numFmtId="0" fontId="10" fillId="0" borderId="85" xfId="2" applyFont="1" applyBorder="1" applyAlignment="1">
      <alignment vertical="center" wrapText="1"/>
    </xf>
    <xf numFmtId="4" fontId="10" fillId="0" borderId="116" xfId="2" applyNumberFormat="1" applyFont="1" applyBorder="1" applyAlignment="1">
      <alignment horizontal="center" vertical="center" wrapText="1"/>
    </xf>
    <xf numFmtId="0" fontId="10" fillId="0" borderId="22" xfId="7" applyFont="1" applyBorder="1" applyAlignment="1">
      <alignment vertical="center" wrapText="1"/>
    </xf>
    <xf numFmtId="4" fontId="10" fillId="0" borderId="22" xfId="2" applyNumberFormat="1" applyFont="1" applyBorder="1" applyAlignment="1">
      <alignment vertical="center" wrapText="1"/>
    </xf>
    <xf numFmtId="0" fontId="10" fillId="0" borderId="42" xfId="2" applyFont="1" applyBorder="1" applyAlignment="1">
      <alignment vertical="center" wrapText="1"/>
    </xf>
    <xf numFmtId="0" fontId="10" fillId="0" borderId="117" xfId="2" applyFont="1" applyBorder="1" applyAlignment="1">
      <alignment horizontal="center" vertical="center"/>
    </xf>
    <xf numFmtId="49" fontId="10" fillId="0" borderId="118" xfId="2" applyNumberFormat="1" applyFont="1" applyBorder="1" applyAlignment="1">
      <alignment horizontal="center" vertical="center"/>
    </xf>
    <xf numFmtId="4" fontId="10" fillId="0" borderId="22" xfId="2" applyNumberFormat="1" applyFont="1" applyBorder="1" applyAlignment="1">
      <alignment horizontal="left" vertical="center" wrapText="1"/>
    </xf>
    <xf numFmtId="0" fontId="10" fillId="0" borderId="0" xfId="7" applyFont="1" applyAlignment="1">
      <alignment horizontal="center" vertical="center"/>
    </xf>
    <xf numFmtId="4" fontId="10" fillId="11" borderId="31" xfId="7" applyNumberFormat="1" applyFont="1" applyFill="1" applyBorder="1" applyAlignment="1">
      <alignment vertical="center"/>
    </xf>
    <xf numFmtId="4" fontId="25" fillId="0" borderId="19" xfId="7" applyNumberFormat="1" applyFont="1" applyBorder="1" applyAlignment="1">
      <alignment horizontal="center" vertical="center"/>
    </xf>
    <xf numFmtId="4" fontId="25" fillId="0" borderId="20" xfId="7" applyNumberFormat="1" applyFont="1" applyBorder="1" applyAlignment="1">
      <alignment vertical="center"/>
    </xf>
    <xf numFmtId="4" fontId="25" fillId="11" borderId="21" xfId="7" applyNumberFormat="1" applyFont="1" applyFill="1" applyBorder="1" applyAlignment="1">
      <alignment vertical="center"/>
    </xf>
    <xf numFmtId="4" fontId="25" fillId="4" borderId="21" xfId="7" applyNumberFormat="1" applyFont="1" applyFill="1" applyBorder="1" applyAlignment="1">
      <alignment vertical="center"/>
    </xf>
    <xf numFmtId="0" fontId="30" fillId="0" borderId="54" xfId="2" applyFont="1" applyBorder="1" applyAlignment="1">
      <alignment horizontal="center" vertical="center"/>
    </xf>
    <xf numFmtId="49" fontId="10" fillId="0" borderId="19" xfId="2" applyNumberFormat="1" applyFont="1" applyBorder="1" applyAlignment="1">
      <alignment horizontal="center" vertical="center"/>
    </xf>
    <xf numFmtId="0" fontId="30" fillId="0" borderId="119" xfId="2" applyFont="1" applyBorder="1" applyAlignment="1">
      <alignment horizontal="center" vertical="center"/>
    </xf>
    <xf numFmtId="0" fontId="10" fillId="0" borderId="120" xfId="2" applyFont="1" applyBorder="1" applyAlignment="1">
      <alignment vertical="center" wrapText="1"/>
    </xf>
    <xf numFmtId="49" fontId="10" fillId="0" borderId="24" xfId="2" applyNumberFormat="1" applyFont="1" applyBorder="1" applyAlignment="1">
      <alignment horizontal="center" vertical="center"/>
    </xf>
    <xf numFmtId="4" fontId="30" fillId="0" borderId="0" xfId="7" applyNumberFormat="1" applyFont="1" applyAlignment="1">
      <alignment vertical="center"/>
    </xf>
    <xf numFmtId="0" fontId="30" fillId="0" borderId="0" xfId="2" applyFont="1" applyAlignment="1">
      <alignment horizontal="center" vertical="center"/>
    </xf>
    <xf numFmtId="0" fontId="30" fillId="0" borderId="0" xfId="2" applyFont="1" applyAlignment="1">
      <alignment vertical="center" wrapText="1"/>
    </xf>
    <xf numFmtId="4" fontId="10" fillId="0" borderId="0" xfId="2" applyNumberFormat="1" applyFont="1" applyAlignment="1">
      <alignment horizontal="left" vertical="center" wrapText="1"/>
    </xf>
    <xf numFmtId="4" fontId="38" fillId="0" borderId="4" xfId="2" applyNumberFormat="1" applyFont="1" applyBorder="1" applyAlignment="1">
      <alignment vertical="center" wrapText="1"/>
    </xf>
    <xf numFmtId="0" fontId="38" fillId="0" borderId="39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4" fontId="38" fillId="0" borderId="1" xfId="2" applyNumberFormat="1" applyFont="1" applyBorder="1" applyAlignment="1">
      <alignment vertical="center" wrapText="1"/>
    </xf>
    <xf numFmtId="49" fontId="30" fillId="0" borderId="122" xfId="2" applyNumberFormat="1" applyFont="1" applyBorder="1" applyAlignment="1">
      <alignment horizontal="center" vertical="center"/>
    </xf>
    <xf numFmtId="0" fontId="30" fillId="0" borderId="103" xfId="2" applyFont="1" applyBorder="1" applyAlignment="1">
      <alignment vertical="center" wrapText="1"/>
    </xf>
    <xf numFmtId="0" fontId="10" fillId="0" borderId="18" xfId="7" applyFont="1" applyBorder="1" applyAlignment="1">
      <alignment horizontal="center" vertical="center"/>
    </xf>
    <xf numFmtId="0" fontId="39" fillId="0" borderId="19" xfId="15" applyFont="1" applyBorder="1" applyAlignment="1">
      <alignment vertical="center"/>
    </xf>
    <xf numFmtId="0" fontId="39" fillId="0" borderId="20" xfId="15" applyFont="1" applyBorder="1" applyAlignment="1">
      <alignment vertical="center"/>
    </xf>
    <xf numFmtId="49" fontId="10" fillId="0" borderId="0" xfId="7" applyNumberFormat="1" applyFont="1" applyAlignment="1">
      <alignment horizontal="left" vertical="center" wrapText="1"/>
    </xf>
    <xf numFmtId="0" fontId="10" fillId="0" borderId="18" xfId="2" applyFont="1" applyBorder="1" applyAlignment="1">
      <alignment horizontal="center" vertical="center"/>
    </xf>
    <xf numFmtId="0" fontId="10" fillId="0" borderId="37" xfId="7" applyFont="1" applyBorder="1" applyAlignment="1">
      <alignment horizontal="center" vertical="center"/>
    </xf>
    <xf numFmtId="0" fontId="39" fillId="0" borderId="0" xfId="15" applyFont="1" applyAlignment="1">
      <alignment vertical="center"/>
    </xf>
    <xf numFmtId="4" fontId="39" fillId="0" borderId="0" xfId="15" applyNumberFormat="1" applyFont="1" applyAlignment="1">
      <alignment vertical="center"/>
    </xf>
    <xf numFmtId="49" fontId="19" fillId="0" borderId="0" xfId="2" applyNumberFormat="1" applyFont="1" applyAlignment="1">
      <alignment horizontal="left" vertical="center"/>
    </xf>
    <xf numFmtId="0" fontId="28" fillId="0" borderId="3" xfId="2" applyFont="1" applyBorder="1" applyAlignment="1">
      <alignment horizontal="center" vertical="center" wrapText="1"/>
    </xf>
    <xf numFmtId="4" fontId="26" fillId="3" borderId="9" xfId="2" applyNumberFormat="1" applyFont="1" applyFill="1" applyBorder="1" applyAlignment="1">
      <alignment horizontal="right" vertical="center" wrapText="1"/>
    </xf>
    <xf numFmtId="4" fontId="26" fillId="11" borderId="9" xfId="2" applyNumberFormat="1" applyFont="1" applyFill="1" applyBorder="1" applyAlignment="1">
      <alignment horizontal="right" vertical="center" wrapText="1"/>
    </xf>
    <xf numFmtId="4" fontId="26" fillId="4" borderId="9" xfId="2" applyNumberFormat="1" applyFont="1" applyFill="1" applyBorder="1" applyAlignment="1">
      <alignment horizontal="right" vertical="center" wrapText="1"/>
    </xf>
    <xf numFmtId="4" fontId="26" fillId="3" borderId="31" xfId="2" applyNumberFormat="1" applyFont="1" applyFill="1" applyBorder="1" applyAlignment="1">
      <alignment horizontal="right" vertical="center" wrapText="1"/>
    </xf>
    <xf numFmtId="0" fontId="10" fillId="0" borderId="30" xfId="2" applyFont="1" applyBorder="1" applyAlignment="1">
      <alignment vertical="center" wrapText="1"/>
    </xf>
    <xf numFmtId="4" fontId="26" fillId="11" borderId="31" xfId="2" applyNumberFormat="1" applyFont="1" applyFill="1" applyBorder="1" applyAlignment="1">
      <alignment horizontal="right" vertical="center" wrapText="1"/>
    </xf>
    <xf numFmtId="4" fontId="26" fillId="4" borderId="31" xfId="2" applyNumberFormat="1" applyFont="1" applyFill="1" applyBorder="1" applyAlignment="1">
      <alignment horizontal="right" vertical="center" wrapText="1"/>
    </xf>
    <xf numFmtId="4" fontId="26" fillId="0" borderId="0" xfId="2" applyNumberFormat="1" applyFont="1" applyAlignment="1">
      <alignment horizontal="right" vertical="center" wrapText="1"/>
    </xf>
    <xf numFmtId="4" fontId="26" fillId="3" borderId="21" xfId="2" applyNumberFormat="1" applyFont="1" applyFill="1" applyBorder="1" applyAlignment="1">
      <alignment horizontal="right" vertical="center" wrapText="1"/>
    </xf>
    <xf numFmtId="4" fontId="26" fillId="11" borderId="21" xfId="2" applyNumberFormat="1" applyFont="1" applyFill="1" applyBorder="1" applyAlignment="1">
      <alignment horizontal="right" vertical="center" wrapText="1"/>
    </xf>
    <xf numFmtId="4" fontId="26" fillId="4" borderId="21" xfId="2" applyNumberFormat="1" applyFont="1" applyFill="1" applyBorder="1" applyAlignment="1">
      <alignment horizontal="right" vertical="center" wrapText="1"/>
    </xf>
    <xf numFmtId="4" fontId="10" fillId="0" borderId="22" xfId="17" applyNumberFormat="1" applyFont="1" applyBorder="1" applyAlignment="1">
      <alignment vertical="center" wrapText="1"/>
    </xf>
    <xf numFmtId="4" fontId="22" fillId="11" borderId="21" xfId="2" applyNumberFormat="1" applyFont="1" applyFill="1" applyBorder="1" applyAlignment="1">
      <alignment horizontal="right" vertical="center" wrapText="1"/>
    </xf>
    <xf numFmtId="4" fontId="22" fillId="4" borderId="21" xfId="2" applyNumberFormat="1" applyFont="1" applyFill="1" applyBorder="1" applyAlignment="1">
      <alignment horizontal="right" vertical="center" wrapText="1"/>
    </xf>
    <xf numFmtId="4" fontId="22" fillId="0" borderId="0" xfId="2" applyNumberFormat="1" applyFont="1" applyAlignment="1">
      <alignment horizontal="right" vertical="center" wrapText="1"/>
    </xf>
    <xf numFmtId="4" fontId="10" fillId="0" borderId="32" xfId="17" applyNumberFormat="1" applyFont="1" applyBorder="1" applyAlignment="1">
      <alignment vertical="center" wrapText="1"/>
    </xf>
    <xf numFmtId="0" fontId="10" fillId="0" borderId="0" xfId="2" applyFont="1" applyAlignment="1">
      <alignment horizontal="center" vertical="center" wrapText="1"/>
    </xf>
    <xf numFmtId="49" fontId="10" fillId="0" borderId="0" xfId="11" applyNumberFormat="1" applyFont="1" applyAlignment="1">
      <alignment horizontal="right" vertical="center"/>
    </xf>
    <xf numFmtId="0" fontId="8" fillId="0" borderId="0" xfId="2" applyFont="1" applyAlignment="1">
      <alignment horizontal="right" wrapText="1"/>
    </xf>
    <xf numFmtId="0" fontId="33" fillId="0" borderId="16" xfId="12" applyFont="1" applyBorder="1" applyAlignment="1">
      <alignment horizontal="center" vertical="center"/>
    </xf>
    <xf numFmtId="49" fontId="33" fillId="0" borderId="3" xfId="11" applyNumberFormat="1" applyFont="1" applyBorder="1" applyAlignment="1">
      <alignment horizontal="center" vertical="center"/>
    </xf>
    <xf numFmtId="0" fontId="33" fillId="0" borderId="66" xfId="11" applyFont="1" applyBorder="1" applyAlignment="1">
      <alignment vertical="center"/>
    </xf>
    <xf numFmtId="0" fontId="10" fillId="0" borderId="30" xfId="2" applyFont="1" applyBorder="1" applyAlignment="1">
      <alignment horizontal="left" vertical="center" wrapText="1"/>
    </xf>
    <xf numFmtId="0" fontId="10" fillId="0" borderId="48" xfId="2" applyFont="1" applyBorder="1" applyAlignment="1">
      <alignment horizontal="center" vertical="center" wrapText="1"/>
    </xf>
    <xf numFmtId="0" fontId="19" fillId="0" borderId="0" xfId="4" applyFont="1" applyAlignment="1">
      <alignment vertical="center"/>
    </xf>
    <xf numFmtId="0" fontId="2" fillId="0" borderId="0" xfId="2" applyAlignment="1">
      <alignment horizontal="center" vertical="center"/>
    </xf>
    <xf numFmtId="0" fontId="4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4" fontId="33" fillId="0" borderId="4" xfId="7" applyNumberFormat="1" applyFont="1" applyBorder="1" applyAlignment="1">
      <alignment horizontal="right" vertical="center" wrapText="1"/>
    </xf>
    <xf numFmtId="0" fontId="33" fillId="0" borderId="16" xfId="2" applyFont="1" applyBorder="1" applyAlignment="1">
      <alignment horizontal="right" vertical="center" wrapText="1"/>
    </xf>
    <xf numFmtId="0" fontId="10" fillId="0" borderId="0" xfId="7" applyFont="1" applyAlignment="1">
      <alignment horizontal="right" vertical="center"/>
    </xf>
    <xf numFmtId="4" fontId="30" fillId="3" borderId="9" xfId="7" applyNumberFormat="1" applyFont="1" applyFill="1" applyBorder="1" applyAlignment="1">
      <alignment vertical="center" wrapText="1"/>
    </xf>
    <xf numFmtId="0" fontId="30" fillId="0" borderId="28" xfId="2" applyFont="1" applyBorder="1" applyAlignment="1">
      <alignment horizontal="center" vertical="center" wrapText="1"/>
    </xf>
    <xf numFmtId="0" fontId="30" fillId="0" borderId="29" xfId="2" applyFont="1" applyBorder="1" applyAlignment="1">
      <alignment horizontal="center" vertical="center" wrapText="1"/>
    </xf>
    <xf numFmtId="0" fontId="30" fillId="0" borderId="97" xfId="7" applyFont="1" applyBorder="1" applyAlignment="1">
      <alignment horizontal="left" vertical="center" wrapText="1"/>
    </xf>
    <xf numFmtId="4" fontId="30" fillId="11" borderId="9" xfId="7" applyNumberFormat="1" applyFont="1" applyFill="1" applyBorder="1" applyAlignment="1">
      <alignment vertical="center" wrapText="1"/>
    </xf>
    <xf numFmtId="4" fontId="30" fillId="4" borderId="52" xfId="7" applyNumberFormat="1" applyFont="1" applyFill="1" applyBorder="1" applyAlignment="1">
      <alignment vertical="center" wrapText="1"/>
    </xf>
    <xf numFmtId="4" fontId="10" fillId="0" borderId="31" xfId="7" applyNumberFormat="1" applyFont="1" applyBorder="1" applyAlignment="1">
      <alignment horizontal="center" vertical="center" wrapText="1"/>
    </xf>
    <xf numFmtId="0" fontId="10" fillId="0" borderId="95" xfId="2" applyFont="1" applyBorder="1" applyAlignment="1">
      <alignment vertical="center" wrapText="1"/>
    </xf>
    <xf numFmtId="4" fontId="10" fillId="4" borderId="54" xfId="7" applyNumberFormat="1" applyFont="1" applyFill="1" applyBorder="1" applyAlignment="1">
      <alignment vertical="center" wrapText="1"/>
    </xf>
    <xf numFmtId="0" fontId="10" fillId="0" borderId="21" xfId="7" applyFont="1" applyBorder="1" applyAlignment="1">
      <alignment vertical="center" wrapText="1"/>
    </xf>
    <xf numFmtId="4" fontId="10" fillId="3" borderId="21" xfId="7" applyNumberFormat="1" applyFont="1" applyFill="1" applyBorder="1" applyAlignment="1">
      <alignment vertical="center"/>
    </xf>
    <xf numFmtId="49" fontId="10" fillId="0" borderId="19" xfId="7" applyNumberFormat="1" applyFont="1" applyBorder="1" applyAlignment="1">
      <alignment horizontal="center" vertical="center"/>
    </xf>
    <xf numFmtId="0" fontId="10" fillId="0" borderId="21" xfId="7" applyFont="1" applyBorder="1" applyAlignment="1">
      <alignment vertical="center"/>
    </xf>
    <xf numFmtId="49" fontId="10" fillId="0" borderId="19" xfId="7" applyNumberFormat="1" applyFont="1" applyBorder="1" applyAlignment="1">
      <alignment horizontal="center"/>
    </xf>
    <xf numFmtId="0" fontId="10" fillId="0" borderId="21" xfId="7" applyFont="1" applyBorder="1" applyAlignment="1">
      <alignment horizontal="center"/>
    </xf>
    <xf numFmtId="4" fontId="10" fillId="11" borderId="49" xfId="2" applyNumberFormat="1" applyFont="1" applyFill="1" applyBorder="1" applyAlignment="1">
      <alignment horizontal="right" vertical="center" wrapText="1"/>
    </xf>
    <xf numFmtId="4" fontId="30" fillId="3" borderId="9" xfId="7" applyNumberFormat="1" applyFont="1" applyFill="1" applyBorder="1"/>
    <xf numFmtId="4" fontId="30" fillId="3" borderId="31" xfId="7" applyNumberFormat="1" applyFont="1" applyFill="1" applyBorder="1" applyAlignment="1">
      <alignment vertical="center"/>
    </xf>
    <xf numFmtId="4" fontId="10" fillId="3" borderId="31" xfId="7" applyNumberFormat="1" applyFont="1" applyFill="1" applyBorder="1" applyAlignment="1">
      <alignment vertical="center"/>
    </xf>
    <xf numFmtId="4" fontId="25" fillId="3" borderId="21" xfId="7" applyNumberFormat="1" applyFont="1" applyFill="1" applyBorder="1" applyAlignment="1">
      <alignment vertical="center"/>
    </xf>
    <xf numFmtId="0" fontId="10" fillId="0" borderId="53" xfId="2" applyFont="1" applyBorder="1" applyAlignment="1">
      <alignment horizontal="center" vertical="center" wrapText="1"/>
    </xf>
    <xf numFmtId="4" fontId="10" fillId="0" borderId="0" xfId="7" applyNumberFormat="1" applyFont="1" applyAlignment="1">
      <alignment horizontal="right" vertical="center" wrapText="1"/>
    </xf>
    <xf numFmtId="4" fontId="10" fillId="0" borderId="0" xfId="1" applyNumberFormat="1" applyFont="1" applyAlignment="1">
      <alignment horizontal="right" vertical="center" wrapText="1"/>
    </xf>
    <xf numFmtId="0" fontId="29" fillId="0" borderId="0" xfId="7" applyFont="1" applyAlignment="1">
      <alignment vertical="center"/>
    </xf>
    <xf numFmtId="49" fontId="27" fillId="0" borderId="0" xfId="2" applyNumberFormat="1" applyFont="1" applyAlignment="1">
      <alignment horizontal="center" vertical="center" wrapText="1"/>
    </xf>
    <xf numFmtId="0" fontId="2" fillId="0" borderId="0" xfId="2" applyAlignment="1">
      <alignment vertical="center"/>
    </xf>
    <xf numFmtId="0" fontId="30" fillId="0" borderId="124" xfId="2" applyFont="1" applyBorder="1" applyAlignment="1">
      <alignment horizontal="center"/>
    </xf>
    <xf numFmtId="49" fontId="30" fillId="0" borderId="115" xfId="2" applyNumberFormat="1" applyFont="1" applyBorder="1" applyAlignment="1">
      <alignment horizontal="center"/>
    </xf>
    <xf numFmtId="0" fontId="30" fillId="0" borderId="125" xfId="2" applyFont="1" applyBorder="1"/>
    <xf numFmtId="0" fontId="10" fillId="0" borderId="124" xfId="2" applyFont="1" applyBorder="1" applyAlignment="1">
      <alignment horizontal="center"/>
    </xf>
    <xf numFmtId="49" fontId="10" fillId="0" borderId="115" xfId="2" applyNumberFormat="1" applyFont="1" applyBorder="1" applyAlignment="1">
      <alignment horizontal="center"/>
    </xf>
    <xf numFmtId="0" fontId="10" fillId="0" borderId="59" xfId="2" applyFont="1" applyBorder="1"/>
    <xf numFmtId="4" fontId="10" fillId="3" borderId="35" xfId="7" applyNumberFormat="1" applyFont="1" applyFill="1" applyBorder="1"/>
    <xf numFmtId="4" fontId="10" fillId="11" borderId="35" xfId="7" applyNumberFormat="1" applyFont="1" applyFill="1" applyBorder="1"/>
    <xf numFmtId="4" fontId="10" fillId="3" borderId="126" xfId="7" applyNumberFormat="1" applyFont="1" applyFill="1" applyBorder="1"/>
    <xf numFmtId="4" fontId="10" fillId="11" borderId="126" xfId="7" applyNumberFormat="1" applyFont="1" applyFill="1" applyBorder="1"/>
    <xf numFmtId="4" fontId="10" fillId="3" borderId="86" xfId="7" applyNumberFormat="1" applyFont="1" applyFill="1" applyBorder="1"/>
    <xf numFmtId="0" fontId="10" fillId="0" borderId="127" xfId="2" applyFont="1" applyBorder="1" applyAlignment="1">
      <alignment horizontal="center"/>
    </xf>
    <xf numFmtId="49" fontId="10" fillId="0" borderId="88" xfId="2" applyNumberFormat="1" applyFont="1" applyBorder="1" applyAlignment="1">
      <alignment horizontal="center"/>
    </xf>
    <xf numFmtId="0" fontId="10" fillId="0" borderId="89" xfId="2" applyFont="1" applyBorder="1"/>
    <xf numFmtId="4" fontId="10" fillId="11" borderId="86" xfId="7" applyNumberFormat="1" applyFont="1" applyFill="1" applyBorder="1"/>
    <xf numFmtId="0" fontId="10" fillId="0" borderId="0" xfId="2" applyFont="1" applyAlignment="1">
      <alignment horizontal="center"/>
    </xf>
    <xf numFmtId="49" fontId="10" fillId="0" borderId="0" xfId="2" applyNumberFormat="1" applyFont="1" applyAlignment="1">
      <alignment horizontal="center"/>
    </xf>
    <xf numFmtId="0" fontId="4" fillId="0" borderId="0" xfId="2" applyFont="1" applyAlignment="1">
      <alignment horizontal="center" vertical="center" wrapText="1"/>
    </xf>
    <xf numFmtId="4" fontId="10" fillId="3" borderId="9" xfId="2" applyNumberFormat="1" applyFont="1" applyFill="1" applyBorder="1" applyAlignment="1">
      <alignment vertical="center"/>
    </xf>
    <xf numFmtId="0" fontId="10" fillId="0" borderId="6" xfId="7" applyFont="1" applyBorder="1" applyAlignment="1">
      <alignment horizontal="center" vertical="center"/>
    </xf>
    <xf numFmtId="49" fontId="10" fillId="0" borderId="8" xfId="2" applyNumberFormat="1" applyFont="1" applyBorder="1" applyAlignment="1">
      <alignment horizontal="center" vertical="center"/>
    </xf>
    <xf numFmtId="0" fontId="10" fillId="0" borderId="40" xfId="2" applyFont="1" applyBorder="1" applyAlignment="1">
      <alignment vertical="center"/>
    </xf>
    <xf numFmtId="4" fontId="10" fillId="11" borderId="9" xfId="2" applyNumberFormat="1" applyFont="1" applyFill="1" applyBorder="1" applyAlignment="1">
      <alignment vertical="center"/>
    </xf>
    <xf numFmtId="4" fontId="10" fillId="4" borderId="9" xfId="2" applyNumberFormat="1" applyFont="1" applyFill="1" applyBorder="1" applyAlignment="1">
      <alignment vertical="center"/>
    </xf>
    <xf numFmtId="4" fontId="10" fillId="0" borderId="9" xfId="2" applyNumberFormat="1" applyFont="1" applyBorder="1" applyAlignment="1">
      <alignment vertical="center"/>
    </xf>
    <xf numFmtId="4" fontId="10" fillId="3" borderId="21" xfId="2" applyNumberFormat="1" applyFont="1" applyFill="1" applyBorder="1" applyAlignment="1">
      <alignment vertical="center" wrapText="1"/>
    </xf>
    <xf numFmtId="0" fontId="10" fillId="0" borderId="54" xfId="7" applyFont="1" applyBorder="1" applyAlignment="1">
      <alignment horizontal="center" vertical="center" wrapText="1"/>
    </xf>
    <xf numFmtId="4" fontId="10" fillId="11" borderId="21" xfId="2" applyNumberFormat="1" applyFont="1" applyFill="1" applyBorder="1" applyAlignment="1">
      <alignment vertical="center" wrapText="1"/>
    </xf>
    <xf numFmtId="4" fontId="10" fillId="4" borderId="21" xfId="2" applyNumberFormat="1" applyFont="1" applyFill="1" applyBorder="1" applyAlignment="1">
      <alignment vertical="center" wrapText="1"/>
    </xf>
    <xf numFmtId="4" fontId="10" fillId="0" borderId="21" xfId="2" applyNumberFormat="1" applyFont="1" applyBorder="1" applyAlignment="1">
      <alignment vertical="center" wrapText="1"/>
    </xf>
    <xf numFmtId="4" fontId="10" fillId="3" borderId="49" xfId="2" applyNumberFormat="1" applyFont="1" applyFill="1" applyBorder="1" applyAlignment="1">
      <alignment vertical="center" wrapText="1"/>
    </xf>
    <xf numFmtId="0" fontId="10" fillId="0" borderId="101" xfId="7" applyFont="1" applyBorder="1" applyAlignment="1">
      <alignment horizontal="center" vertical="center" wrapText="1"/>
    </xf>
    <xf numFmtId="49" fontId="10" fillId="0" borderId="57" xfId="2" applyNumberFormat="1" applyFont="1" applyBorder="1" applyAlignment="1">
      <alignment horizontal="center" vertical="center" wrapText="1"/>
    </xf>
    <xf numFmtId="0" fontId="10" fillId="0" borderId="128" xfId="2" applyFont="1" applyBorder="1" applyAlignment="1">
      <alignment vertical="center" wrapText="1"/>
    </xf>
    <xf numFmtId="4" fontId="10" fillId="11" borderId="49" xfId="2" applyNumberFormat="1" applyFont="1" applyFill="1" applyBorder="1" applyAlignment="1">
      <alignment vertical="center" wrapText="1"/>
    </xf>
    <xf numFmtId="4" fontId="10" fillId="4" borderId="49" xfId="2" applyNumberFormat="1" applyFont="1" applyFill="1" applyBorder="1" applyAlignment="1">
      <alignment vertical="center" wrapText="1"/>
    </xf>
    <xf numFmtId="4" fontId="10" fillId="0" borderId="49" xfId="2" applyNumberFormat="1" applyFont="1" applyBorder="1" applyAlignment="1">
      <alignment vertical="center" wrapText="1"/>
    </xf>
    <xf numFmtId="0" fontId="3" fillId="0" borderId="0" xfId="7" applyFont="1" applyAlignment="1">
      <alignment horizontal="center"/>
    </xf>
    <xf numFmtId="0" fontId="5" fillId="0" borderId="65" xfId="2" applyFont="1" applyBorder="1" applyAlignment="1">
      <alignment horizontal="center" vertical="center"/>
    </xf>
    <xf numFmtId="4" fontId="28" fillId="0" borderId="66" xfId="2" applyNumberFormat="1" applyFont="1" applyBorder="1" applyAlignment="1">
      <alignment horizontal="center" vertical="center" wrapText="1"/>
    </xf>
    <xf numFmtId="4" fontId="10" fillId="0" borderId="49" xfId="17" applyNumberFormat="1" applyFont="1" applyBorder="1" applyAlignment="1">
      <alignment vertical="center" wrapText="1"/>
    </xf>
    <xf numFmtId="49" fontId="10" fillId="0" borderId="0" xfId="7" applyNumberFormat="1" applyFont="1"/>
    <xf numFmtId="0" fontId="10" fillId="0" borderId="0" xfId="7" applyFont="1" applyAlignment="1">
      <alignment horizontal="left" vertical="center" wrapText="1"/>
    </xf>
    <xf numFmtId="49" fontId="8" fillId="0" borderId="0" xfId="7" applyNumberFormat="1" applyFont="1" applyAlignment="1">
      <alignment horizontal="center" vertical="center" wrapText="1"/>
    </xf>
    <xf numFmtId="49" fontId="8" fillId="0" borderId="73" xfId="7" applyNumberFormat="1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4" fontId="10" fillId="3" borderId="31" xfId="2" applyNumberFormat="1" applyFont="1" applyFill="1" applyBorder="1" applyAlignment="1">
      <alignment vertical="center" wrapText="1"/>
    </xf>
    <xf numFmtId="4" fontId="10" fillId="11" borderId="31" xfId="2" applyNumberFormat="1" applyFont="1" applyFill="1" applyBorder="1" applyAlignment="1">
      <alignment vertical="center" wrapText="1"/>
    </xf>
    <xf numFmtId="4" fontId="10" fillId="4" borderId="31" xfId="2" applyNumberFormat="1" applyFont="1" applyFill="1" applyBorder="1" applyAlignment="1">
      <alignment vertical="center" wrapText="1"/>
    </xf>
    <xf numFmtId="4" fontId="30" fillId="3" borderId="31" xfId="2" applyNumberFormat="1" applyFont="1" applyFill="1" applyBorder="1" applyAlignment="1">
      <alignment vertical="center" wrapText="1"/>
    </xf>
    <xf numFmtId="4" fontId="30" fillId="11" borderId="31" xfId="2" applyNumberFormat="1" applyFont="1" applyFill="1" applyBorder="1" applyAlignment="1">
      <alignment vertical="center" wrapText="1"/>
    </xf>
    <xf numFmtId="4" fontId="30" fillId="0" borderId="31" xfId="2" applyNumberFormat="1" applyFont="1" applyBorder="1" applyAlignment="1">
      <alignment vertical="center" wrapText="1"/>
    </xf>
    <xf numFmtId="4" fontId="10" fillId="3" borderId="14" xfId="2" applyNumberFormat="1" applyFont="1" applyFill="1" applyBorder="1" applyAlignment="1">
      <alignment vertical="center" wrapText="1"/>
    </xf>
    <xf numFmtId="0" fontId="10" fillId="0" borderId="11" xfId="7" applyFont="1" applyBorder="1" applyAlignment="1">
      <alignment horizontal="center" vertical="center" wrapText="1"/>
    </xf>
    <xf numFmtId="49" fontId="10" fillId="0" borderId="13" xfId="2" applyNumberFormat="1" applyFont="1" applyBorder="1" applyAlignment="1">
      <alignment horizontal="center" vertical="center" wrapText="1"/>
    </xf>
    <xf numFmtId="4" fontId="10" fillId="11" borderId="14" xfId="2" applyNumberFormat="1" applyFont="1" applyFill="1" applyBorder="1" applyAlignment="1">
      <alignment vertical="center" wrapText="1"/>
    </xf>
    <xf numFmtId="4" fontId="10" fillId="4" borderId="14" xfId="2" applyNumberFormat="1" applyFont="1" applyFill="1" applyBorder="1" applyAlignment="1">
      <alignment vertical="center" wrapText="1"/>
    </xf>
    <xf numFmtId="4" fontId="10" fillId="0" borderId="14" xfId="2" applyNumberFormat="1" applyFont="1" applyBorder="1" applyAlignment="1">
      <alignment vertical="center" wrapText="1"/>
    </xf>
    <xf numFmtId="49" fontId="18" fillId="0" borderId="0" xfId="2" applyNumberFormat="1" applyFont="1" applyAlignment="1">
      <alignment horizontal="center" vertical="center"/>
    </xf>
    <xf numFmtId="0" fontId="32" fillId="0" borderId="0" xfId="7" applyFont="1" applyAlignment="1">
      <alignment vertical="center" wrapText="1"/>
    </xf>
    <xf numFmtId="0" fontId="10" fillId="0" borderId="0" xfId="11" applyFont="1" applyAlignment="1">
      <alignment horizontal="center" vertical="center"/>
    </xf>
    <xf numFmtId="49" fontId="10" fillId="0" borderId="75" xfId="11" applyNumberFormat="1" applyFont="1" applyBorder="1" applyAlignment="1">
      <alignment horizontal="center" vertical="center"/>
    </xf>
    <xf numFmtId="0" fontId="10" fillId="0" borderId="129" xfId="11" applyFont="1" applyBorder="1" applyAlignment="1">
      <alignment vertical="center"/>
    </xf>
    <xf numFmtId="4" fontId="10" fillId="4" borderId="9" xfId="12" applyNumberFormat="1" applyFont="1" applyFill="1" applyBorder="1" applyAlignment="1">
      <alignment vertical="center"/>
    </xf>
    <xf numFmtId="4" fontId="10" fillId="0" borderId="0" xfId="12" applyNumberFormat="1" applyFont="1" applyAlignment="1">
      <alignment vertical="center"/>
    </xf>
    <xf numFmtId="49" fontId="10" fillId="0" borderId="67" xfId="11" applyNumberFormat="1" applyFont="1" applyBorder="1" applyAlignment="1">
      <alignment horizontal="center" vertical="center"/>
    </xf>
    <xf numFmtId="0" fontId="10" fillId="0" borderId="68" xfId="11" applyFont="1" applyBorder="1" applyAlignment="1">
      <alignment vertical="center"/>
    </xf>
    <xf numFmtId="4" fontId="10" fillId="4" borderId="31" xfId="12" applyNumberFormat="1" applyFont="1" applyFill="1" applyBorder="1" applyAlignment="1">
      <alignment vertical="center"/>
    </xf>
    <xf numFmtId="49" fontId="10" fillId="0" borderId="69" xfId="11" applyNumberFormat="1" applyFont="1" applyBorder="1" applyAlignment="1">
      <alignment horizontal="center" vertical="center"/>
    </xf>
    <xf numFmtId="0" fontId="10" fillId="0" borderId="70" xfId="11" applyFont="1" applyBorder="1" applyAlignment="1">
      <alignment vertical="center"/>
    </xf>
    <xf numFmtId="4" fontId="10" fillId="4" borderId="35" xfId="12" applyNumberFormat="1" applyFont="1" applyFill="1" applyBorder="1" applyAlignment="1">
      <alignment vertical="center"/>
    </xf>
    <xf numFmtId="4" fontId="30" fillId="0" borderId="0" xfId="12" applyNumberFormat="1" applyFont="1" applyAlignment="1">
      <alignment vertical="center"/>
    </xf>
    <xf numFmtId="0" fontId="30" fillId="0" borderId="28" xfId="2" applyFont="1" applyBorder="1" applyAlignment="1">
      <alignment horizontal="center" vertical="center"/>
    </xf>
    <xf numFmtId="4" fontId="10" fillId="0" borderId="22" xfId="7" applyNumberFormat="1" applyFont="1" applyBorder="1" applyAlignment="1">
      <alignment vertical="center" wrapText="1"/>
    </xf>
    <xf numFmtId="0" fontId="10" fillId="0" borderId="23" xfId="7" applyFont="1" applyBorder="1" applyAlignment="1">
      <alignment horizontal="center" vertical="center"/>
    </xf>
    <xf numFmtId="4" fontId="10" fillId="0" borderId="0" xfId="2" applyNumberFormat="1" applyFont="1" applyAlignment="1">
      <alignment horizontal="right" vertical="center"/>
    </xf>
    <xf numFmtId="0" fontId="10" fillId="0" borderId="0" xfId="7" applyFont="1" applyAlignment="1">
      <alignment horizontal="justify" vertical="center" wrapText="1"/>
    </xf>
    <xf numFmtId="164" fontId="10" fillId="0" borderId="0" xfId="2" applyNumberFormat="1" applyFont="1" applyAlignment="1">
      <alignment vertical="center" wrapText="1"/>
    </xf>
    <xf numFmtId="0" fontId="22" fillId="0" borderId="0" xfId="7" applyFont="1" applyAlignment="1">
      <alignment horizontal="center"/>
    </xf>
    <xf numFmtId="4" fontId="28" fillId="0" borderId="45" xfId="7" applyNumberFormat="1" applyFont="1" applyBorder="1" applyAlignment="1">
      <alignment vertical="center" wrapText="1"/>
    </xf>
    <xf numFmtId="4" fontId="28" fillId="0" borderId="106" xfId="7" applyNumberFormat="1" applyFont="1" applyBorder="1" applyAlignment="1">
      <alignment vertical="center" wrapText="1"/>
    </xf>
    <xf numFmtId="4" fontId="28" fillId="0" borderId="5" xfId="7" applyNumberFormat="1" applyFont="1" applyBorder="1" applyAlignment="1">
      <alignment vertical="center" wrapText="1"/>
    </xf>
    <xf numFmtId="4" fontId="10" fillId="3" borderId="9" xfId="7" applyNumberFormat="1" applyFont="1" applyFill="1" applyBorder="1" applyAlignment="1">
      <alignment vertical="center" wrapText="1"/>
    </xf>
    <xf numFmtId="0" fontId="10" fillId="0" borderId="46" xfId="7" applyFont="1" applyBorder="1" applyAlignment="1">
      <alignment horizontal="center" vertical="center" wrapText="1"/>
    </xf>
    <xf numFmtId="4" fontId="10" fillId="11" borderId="9" xfId="7" applyNumberFormat="1" applyFont="1" applyFill="1" applyBorder="1" applyAlignment="1">
      <alignment horizontal="right" vertical="center" wrapText="1"/>
    </xf>
    <xf numFmtId="0" fontId="10" fillId="0" borderId="48" xfId="7" applyFont="1" applyBorder="1" applyAlignment="1">
      <alignment horizontal="center" vertical="center" wrapText="1"/>
    </xf>
    <xf numFmtId="4" fontId="10" fillId="0" borderId="20" xfId="7" applyNumberFormat="1" applyFont="1" applyBorder="1" applyAlignment="1">
      <alignment vertical="center" wrapText="1"/>
    </xf>
    <xf numFmtId="4" fontId="10" fillId="3" borderId="49" xfId="7" applyNumberFormat="1" applyFont="1" applyFill="1" applyBorder="1" applyAlignment="1">
      <alignment vertical="center" wrapText="1"/>
    </xf>
    <xf numFmtId="0" fontId="10" fillId="0" borderId="57" xfId="7" applyFont="1" applyBorder="1" applyAlignment="1">
      <alignment horizontal="center" vertical="center" wrapText="1"/>
    </xf>
    <xf numFmtId="49" fontId="19" fillId="0" borderId="0" xfId="2" applyNumberFormat="1" applyFont="1" applyAlignment="1">
      <alignment horizontal="right" vertical="center"/>
    </xf>
    <xf numFmtId="0" fontId="30" fillId="0" borderId="1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4" fontId="10" fillId="0" borderId="10" xfId="7" applyNumberFormat="1" applyFont="1" applyBorder="1" applyAlignment="1">
      <alignment horizontal="center" vertical="center" wrapText="1"/>
    </xf>
    <xf numFmtId="4" fontId="10" fillId="11" borderId="54" xfId="7" applyNumberFormat="1" applyFont="1" applyFill="1" applyBorder="1" applyAlignment="1">
      <alignment vertical="center" wrapText="1"/>
    </xf>
    <xf numFmtId="0" fontId="30" fillId="0" borderId="37" xfId="2" applyFont="1" applyBorder="1" applyAlignment="1">
      <alignment horizontal="center" vertical="center" wrapText="1"/>
    </xf>
    <xf numFmtId="49" fontId="30" fillId="0" borderId="34" xfId="2" applyNumberFormat="1" applyFont="1" applyBorder="1" applyAlignment="1">
      <alignment horizontal="center" vertical="center" wrapText="1"/>
    </xf>
    <xf numFmtId="4" fontId="30" fillId="4" borderId="35" xfId="7" applyNumberFormat="1" applyFont="1" applyFill="1" applyBorder="1" applyAlignment="1">
      <alignment vertical="center" wrapText="1"/>
    </xf>
    <xf numFmtId="0" fontId="10" fillId="0" borderId="95" xfId="2" applyFont="1" applyBorder="1" applyAlignment="1">
      <alignment horizontal="left" vertical="center" wrapText="1"/>
    </xf>
    <xf numFmtId="49" fontId="10" fillId="0" borderId="20" xfId="22" applyNumberFormat="1" applyFont="1" applyBorder="1" applyAlignment="1">
      <alignment horizontal="center" vertical="center"/>
    </xf>
    <xf numFmtId="0" fontId="10" fillId="10" borderId="95" xfId="2" applyFont="1" applyFill="1" applyBorder="1" applyAlignment="1">
      <alignment horizontal="left" vertical="center" wrapText="1"/>
    </xf>
    <xf numFmtId="0" fontId="30" fillId="0" borderId="29" xfId="2" applyFont="1" applyBorder="1" applyAlignment="1">
      <alignment horizontal="center"/>
    </xf>
    <xf numFmtId="0" fontId="10" fillId="0" borderId="18" xfId="12" applyFont="1" applyBorder="1" applyAlignment="1">
      <alignment horizontal="center" vertical="center"/>
    </xf>
    <xf numFmtId="49" fontId="10" fillId="0" borderId="57" xfId="11" applyNumberFormat="1" applyFont="1" applyBorder="1" applyAlignment="1">
      <alignment horizontal="center" vertical="center"/>
    </xf>
    <xf numFmtId="4" fontId="10" fillId="11" borderId="101" xfId="11" applyNumberFormat="1" applyFont="1" applyFill="1" applyBorder="1" applyAlignment="1">
      <alignment vertical="center"/>
    </xf>
    <xf numFmtId="49" fontId="30" fillId="0" borderId="65" xfId="2" applyNumberFormat="1" applyFont="1" applyBorder="1" applyAlignment="1">
      <alignment horizontal="center" vertical="center" wrapText="1"/>
    </xf>
    <xf numFmtId="0" fontId="30" fillId="0" borderId="65" xfId="2" applyFont="1" applyBorder="1" applyAlignment="1">
      <alignment vertical="center" wrapText="1"/>
    </xf>
    <xf numFmtId="4" fontId="10" fillId="4" borderId="22" xfId="7" applyNumberFormat="1" applyFont="1" applyFill="1" applyBorder="1" applyAlignment="1">
      <alignment vertical="center" wrapText="1"/>
    </xf>
    <xf numFmtId="0" fontId="10" fillId="10" borderId="20" xfId="2" applyFont="1" applyFill="1" applyBorder="1" applyAlignment="1">
      <alignment vertical="center" wrapText="1"/>
    </xf>
    <xf numFmtId="0" fontId="10" fillId="0" borderId="30" xfId="22" applyFont="1" applyBorder="1" applyAlignment="1">
      <alignment vertical="center" wrapText="1"/>
    </xf>
    <xf numFmtId="49" fontId="10" fillId="10" borderId="29" xfId="11" applyNumberFormat="1" applyFont="1" applyFill="1" applyBorder="1" applyAlignment="1">
      <alignment horizontal="center" vertical="center"/>
    </xf>
    <xf numFmtId="4" fontId="10" fillId="3" borderId="54" xfId="2" applyNumberFormat="1" applyFont="1" applyFill="1" applyBorder="1" applyAlignment="1">
      <alignment horizontal="right" vertical="center" wrapText="1"/>
    </xf>
    <xf numFmtId="4" fontId="10" fillId="11" borderId="21" xfId="2" applyNumberFormat="1" applyFont="1" applyFill="1" applyBorder="1" applyAlignment="1">
      <alignment horizontal="right" vertical="center" wrapText="1"/>
    </xf>
    <xf numFmtId="4" fontId="10" fillId="11" borderId="31" xfId="2" applyNumberFormat="1" applyFont="1" applyFill="1" applyBorder="1" applyAlignment="1">
      <alignment horizontal="right" vertical="center" wrapText="1"/>
    </xf>
    <xf numFmtId="0" fontId="10" fillId="0" borderId="20" xfId="20" applyFont="1" applyBorder="1" applyAlignment="1">
      <alignment horizontal="left" vertical="center" wrapText="1"/>
    </xf>
    <xf numFmtId="49" fontId="10" fillId="10" borderId="19" xfId="11" applyNumberFormat="1" applyFont="1" applyFill="1" applyBorder="1" applyAlignment="1">
      <alignment horizontal="center" vertical="center"/>
    </xf>
    <xf numFmtId="4" fontId="10" fillId="11" borderId="26" xfId="11" applyNumberFormat="1" applyFont="1" applyFill="1" applyBorder="1" applyAlignment="1">
      <alignment vertical="center"/>
    </xf>
    <xf numFmtId="0" fontId="10" fillId="0" borderId="20" xfId="22" applyFont="1" applyBorder="1" applyAlignment="1">
      <alignment vertical="center" wrapText="1"/>
    </xf>
    <xf numFmtId="0" fontId="30" fillId="0" borderId="54" xfId="12" applyFont="1" applyBorder="1" applyAlignment="1">
      <alignment horizontal="center" vertical="center"/>
    </xf>
    <xf numFmtId="49" fontId="30" fillId="0" borderId="19" xfId="11" applyNumberFormat="1" applyFont="1" applyBorder="1" applyAlignment="1">
      <alignment horizontal="center" vertical="center"/>
    </xf>
    <xf numFmtId="4" fontId="30" fillId="11" borderId="21" xfId="11" applyNumberFormat="1" applyFont="1" applyFill="1" applyBorder="1" applyAlignment="1">
      <alignment vertical="center"/>
    </xf>
    <xf numFmtId="0" fontId="10" fillId="0" borderId="54" xfId="12" applyFont="1" applyBorder="1" applyAlignment="1">
      <alignment horizontal="center" vertical="center"/>
    </xf>
    <xf numFmtId="0" fontId="10" fillId="0" borderId="28" xfId="12" applyFont="1" applyBorder="1" applyAlignment="1">
      <alignment horizontal="center" vertical="center"/>
    </xf>
    <xf numFmtId="0" fontId="10" fillId="10" borderId="30" xfId="2" applyFont="1" applyFill="1" applyBorder="1" applyAlignment="1">
      <alignment vertical="center" wrapText="1"/>
    </xf>
    <xf numFmtId="49" fontId="10" fillId="0" borderId="24" xfId="7" applyNumberFormat="1" applyFont="1" applyBorder="1" applyAlignment="1">
      <alignment horizontal="center" vertical="center"/>
    </xf>
    <xf numFmtId="0" fontId="10" fillId="0" borderId="23" xfId="7" applyFont="1" applyBorder="1" applyAlignment="1">
      <alignment horizontal="center"/>
    </xf>
    <xf numFmtId="0" fontId="10" fillId="0" borderId="25" xfId="2" applyFont="1" applyBorder="1" applyAlignment="1">
      <alignment horizontal="left" vertical="center" wrapText="1"/>
    </xf>
    <xf numFmtId="4" fontId="10" fillId="11" borderId="26" xfId="2" applyNumberFormat="1" applyFont="1" applyFill="1" applyBorder="1" applyAlignment="1">
      <alignment horizontal="right" vertical="center" wrapText="1"/>
    </xf>
    <xf numFmtId="0" fontId="10" fillId="0" borderId="20" xfId="20" applyFont="1" applyBorder="1" applyAlignment="1">
      <alignment vertical="center" wrapText="1"/>
    </xf>
    <xf numFmtId="0" fontId="10" fillId="0" borderId="25" xfId="20" applyFont="1" applyBorder="1" applyAlignment="1">
      <alignment vertical="center" wrapText="1"/>
    </xf>
    <xf numFmtId="4" fontId="10" fillId="0" borderId="0" xfId="11" applyNumberFormat="1" applyFont="1" applyAlignment="1">
      <alignment vertical="center"/>
    </xf>
    <xf numFmtId="0" fontId="10" fillId="0" borderId="0" xfId="20" applyFont="1" applyAlignment="1">
      <alignment vertical="center" wrapText="1"/>
    </xf>
    <xf numFmtId="4" fontId="10" fillId="0" borderId="0" xfId="2" applyNumberFormat="1" applyFont="1" applyAlignment="1">
      <alignment horizontal="center" vertical="center" wrapText="1"/>
    </xf>
    <xf numFmtId="0" fontId="10" fillId="0" borderId="30" xfId="20" applyFont="1" applyBorder="1" applyAlignment="1">
      <alignment vertical="center" wrapText="1"/>
    </xf>
    <xf numFmtId="4" fontId="10" fillId="11" borderId="31" xfId="11" applyNumberFormat="1" applyFont="1" applyFill="1" applyBorder="1" applyAlignment="1">
      <alignment vertical="center"/>
    </xf>
    <xf numFmtId="4" fontId="10" fillId="0" borderId="32" xfId="7" applyNumberFormat="1" applyFont="1" applyBorder="1" applyAlignment="1">
      <alignment vertical="center" wrapText="1"/>
    </xf>
    <xf numFmtId="0" fontId="10" fillId="0" borderId="121" xfId="20" applyFont="1" applyBorder="1" applyAlignment="1">
      <alignment horizontal="left" vertical="center" wrapText="1"/>
    </xf>
    <xf numFmtId="0" fontId="10" fillId="0" borderId="0" xfId="20" applyFont="1" applyAlignment="1">
      <alignment horizontal="left" vertical="center" wrapText="1"/>
    </xf>
    <xf numFmtId="4" fontId="28" fillId="0" borderId="123" xfId="2" applyNumberFormat="1" applyFont="1" applyBorder="1" applyAlignment="1">
      <alignment vertical="center" wrapText="1"/>
    </xf>
    <xf numFmtId="0" fontId="28" fillId="0" borderId="74" xfId="2" applyFont="1" applyBorder="1" applyAlignment="1">
      <alignment horizontal="center" vertical="center" wrapText="1"/>
    </xf>
    <xf numFmtId="0" fontId="28" fillId="0" borderId="90" xfId="2" applyFont="1" applyBorder="1" applyAlignment="1">
      <alignment horizontal="center" vertical="center" wrapText="1"/>
    </xf>
    <xf numFmtId="0" fontId="33" fillId="0" borderId="45" xfId="7" applyFont="1" applyBorder="1" applyAlignment="1">
      <alignment horizontal="center" vertical="center"/>
    </xf>
    <xf numFmtId="4" fontId="30" fillId="3" borderId="6" xfId="7" applyNumberFormat="1" applyFont="1" applyFill="1" applyBorder="1" applyAlignment="1">
      <alignment vertical="center"/>
    </xf>
    <xf numFmtId="0" fontId="30" fillId="0" borderId="1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94" xfId="2" applyFont="1" applyBorder="1" applyAlignment="1">
      <alignment horizontal="left" vertical="center"/>
    </xf>
    <xf numFmtId="4" fontId="30" fillId="11" borderId="6" xfId="7" applyNumberFormat="1" applyFont="1" applyFill="1" applyBorder="1" applyAlignment="1">
      <alignment vertical="center"/>
    </xf>
    <xf numFmtId="4" fontId="30" fillId="4" borderId="9" xfId="7" applyNumberFormat="1" applyFont="1" applyFill="1" applyBorder="1" applyAlignment="1">
      <alignment vertical="center"/>
    </xf>
    <xf numFmtId="4" fontId="30" fillId="0" borderId="10" xfId="2" applyNumberFormat="1" applyFont="1" applyBorder="1" applyAlignment="1">
      <alignment horizontal="center" vertical="center" wrapText="1"/>
    </xf>
    <xf numFmtId="4" fontId="10" fillId="11" borderId="54" xfId="2" applyNumberFormat="1" applyFont="1" applyFill="1" applyBorder="1" applyAlignment="1">
      <alignment horizontal="right" vertical="center" wrapText="1"/>
    </xf>
    <xf numFmtId="4" fontId="10" fillId="4" borderId="21" xfId="2" applyNumberFormat="1" applyFont="1" applyFill="1" applyBorder="1" applyAlignment="1">
      <alignment horizontal="right" vertical="center" wrapText="1"/>
    </xf>
    <xf numFmtId="0" fontId="10" fillId="0" borderId="98" xfId="12" applyFont="1" applyBorder="1" applyAlignment="1">
      <alignment horizontal="center" vertical="center"/>
    </xf>
    <xf numFmtId="0" fontId="10" fillId="0" borderId="0" xfId="12" applyFont="1" applyAlignment="1">
      <alignment horizontal="center" vertical="center"/>
    </xf>
    <xf numFmtId="49" fontId="10" fillId="0" borderId="0" xfId="11" applyNumberFormat="1" applyFont="1" applyAlignment="1">
      <alignment horizontal="center" vertical="center"/>
    </xf>
    <xf numFmtId="0" fontId="28" fillId="0" borderId="73" xfId="2" applyFont="1" applyBorder="1" applyAlignment="1">
      <alignment horizontal="center" vertical="center" wrapText="1"/>
    </xf>
    <xf numFmtId="4" fontId="10" fillId="4" borderId="9" xfId="7" applyNumberFormat="1" applyFont="1" applyFill="1" applyBorder="1" applyAlignment="1">
      <alignment vertical="center" wrapText="1"/>
    </xf>
    <xf numFmtId="4" fontId="26" fillId="3" borderId="31" xfId="7" applyNumberFormat="1" applyFont="1" applyFill="1" applyBorder="1" applyAlignment="1">
      <alignment vertical="center" wrapText="1"/>
    </xf>
    <xf numFmtId="49" fontId="10" fillId="0" borderId="18" xfId="2" applyNumberFormat="1" applyFont="1" applyBorder="1" applyAlignment="1">
      <alignment horizontal="center" vertical="center" wrapText="1"/>
    </xf>
    <xf numFmtId="49" fontId="10" fillId="10" borderId="29" xfId="7" applyNumberFormat="1" applyFont="1" applyFill="1" applyBorder="1" applyAlignment="1">
      <alignment horizontal="center" vertical="center" wrapText="1"/>
    </xf>
    <xf numFmtId="4" fontId="10" fillId="4" borderId="31" xfId="7" applyNumberFormat="1" applyFont="1" applyFill="1" applyBorder="1" applyAlignment="1">
      <alignment vertical="center" wrapText="1"/>
    </xf>
    <xf numFmtId="4" fontId="26" fillId="3" borderId="21" xfId="7" applyNumberFormat="1" applyFont="1" applyFill="1" applyBorder="1" applyAlignment="1">
      <alignment vertical="center" wrapText="1"/>
    </xf>
    <xf numFmtId="49" fontId="10" fillId="10" borderId="19" xfId="7" applyNumberFormat="1" applyFont="1" applyFill="1" applyBorder="1" applyAlignment="1">
      <alignment horizontal="center" vertical="center" wrapText="1"/>
    </xf>
    <xf numFmtId="49" fontId="10" fillId="0" borderId="28" xfId="2" applyNumberFormat="1" applyFont="1" applyBorder="1" applyAlignment="1">
      <alignment horizontal="center" vertical="center" wrapText="1"/>
    </xf>
    <xf numFmtId="0" fontId="10" fillId="10" borderId="97" xfId="2" applyFont="1" applyFill="1" applyBorder="1" applyAlignment="1">
      <alignment wrapText="1"/>
    </xf>
    <xf numFmtId="4" fontId="22" fillId="3" borderId="31" xfId="7" applyNumberFormat="1" applyFont="1" applyFill="1" applyBorder="1" applyAlignment="1">
      <alignment vertical="center" wrapText="1"/>
    </xf>
    <xf numFmtId="4" fontId="22" fillId="11" borderId="31" xfId="7" applyNumberFormat="1" applyFont="1" applyFill="1" applyBorder="1" applyAlignment="1">
      <alignment vertical="center" wrapText="1"/>
    </xf>
    <xf numFmtId="4" fontId="10" fillId="4" borderId="49" xfId="7" applyNumberFormat="1" applyFont="1" applyFill="1" applyBorder="1" applyAlignment="1">
      <alignment vertical="center" wrapText="1"/>
    </xf>
    <xf numFmtId="0" fontId="33" fillId="0" borderId="65" xfId="2" applyFont="1" applyBorder="1" applyAlignment="1">
      <alignment horizontal="center" vertical="center" wrapText="1"/>
    </xf>
    <xf numFmtId="4" fontId="33" fillId="0" borderId="4" xfId="7" applyNumberFormat="1" applyFont="1" applyBorder="1" applyAlignment="1">
      <alignment wrapText="1"/>
    </xf>
    <xf numFmtId="0" fontId="30" fillId="0" borderId="46" xfId="2" applyFont="1" applyBorder="1" applyAlignment="1">
      <alignment horizontal="center" vertical="center" wrapText="1"/>
    </xf>
    <xf numFmtId="0" fontId="30" fillId="0" borderId="7" xfId="7" applyFont="1" applyBorder="1" applyAlignment="1">
      <alignment vertical="center" wrapText="1"/>
    </xf>
    <xf numFmtId="4" fontId="30" fillId="4" borderId="10" xfId="7" applyNumberFormat="1" applyFont="1" applyFill="1" applyBorder="1" applyAlignment="1">
      <alignment vertical="center" wrapText="1"/>
    </xf>
    <xf numFmtId="4" fontId="10" fillId="0" borderId="9" xfId="7" applyNumberFormat="1" applyFont="1" applyBorder="1" applyAlignment="1">
      <alignment horizontal="center" vertical="center" wrapText="1"/>
    </xf>
    <xf numFmtId="0" fontId="10" fillId="0" borderId="20" xfId="2" applyFont="1" applyBorder="1" applyAlignment="1">
      <alignment horizontal="left" vertical="center"/>
    </xf>
    <xf numFmtId="4" fontId="10" fillId="0" borderId="21" xfId="7" applyNumberFormat="1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0" fillId="0" borderId="20" xfId="2" applyFont="1" applyBorder="1" applyAlignment="1">
      <alignment vertical="center"/>
    </xf>
    <xf numFmtId="0" fontId="10" fillId="0" borderId="98" xfId="2" applyFont="1" applyBorder="1" applyAlignment="1">
      <alignment horizontal="center" vertical="center" wrapText="1"/>
    </xf>
    <xf numFmtId="49" fontId="10" fillId="0" borderId="57" xfId="7" applyNumberFormat="1" applyFont="1" applyBorder="1" applyAlignment="1">
      <alignment horizontal="center" vertical="center"/>
    </xf>
    <xf numFmtId="0" fontId="10" fillId="0" borderId="121" xfId="2" applyFont="1" applyBorder="1" applyAlignment="1">
      <alignment vertical="center" wrapText="1"/>
    </xf>
    <xf numFmtId="4" fontId="10" fillId="11" borderId="49" xfId="7" applyNumberFormat="1" applyFont="1" applyFill="1" applyBorder="1" applyAlignment="1">
      <alignment vertical="center" wrapText="1"/>
    </xf>
    <xf numFmtId="4" fontId="10" fillId="4" borderId="102" xfId="7" applyNumberFormat="1" applyFont="1" applyFill="1" applyBorder="1" applyAlignment="1">
      <alignment vertical="center" wrapText="1"/>
    </xf>
    <xf numFmtId="0" fontId="10" fillId="0" borderId="0" xfId="19" applyFont="1"/>
    <xf numFmtId="0" fontId="19" fillId="0" borderId="0" xfId="5" applyFont="1"/>
    <xf numFmtId="0" fontId="10" fillId="0" borderId="0" xfId="5" applyFont="1" applyAlignment="1">
      <alignment horizontal="center"/>
    </xf>
    <xf numFmtId="0" fontId="10" fillId="0" borderId="0" xfId="5" applyFont="1"/>
    <xf numFmtId="0" fontId="8" fillId="0" borderId="0" xfId="5" applyFont="1" applyAlignment="1">
      <alignment horizontal="center"/>
    </xf>
    <xf numFmtId="0" fontId="8" fillId="3" borderId="45" xfId="5" applyFont="1" applyFill="1" applyBorder="1" applyAlignment="1">
      <alignment horizontal="center" vertical="center"/>
    </xf>
    <xf numFmtId="0" fontId="2" fillId="0" borderId="0" xfId="5" applyAlignment="1">
      <alignment vertical="center"/>
    </xf>
    <xf numFmtId="0" fontId="46" fillId="0" borderId="64" xfId="5" applyFont="1" applyBorder="1" applyAlignment="1">
      <alignment horizontal="center" vertical="center"/>
    </xf>
    <xf numFmtId="0" fontId="46" fillId="0" borderId="73" xfId="5" applyFont="1" applyBorder="1" applyAlignment="1">
      <alignment horizontal="center" vertical="center"/>
    </xf>
    <xf numFmtId="0" fontId="47" fillId="0" borderId="73" xfId="5" applyFont="1" applyBorder="1" applyAlignment="1">
      <alignment horizontal="center" vertical="center"/>
    </xf>
    <xf numFmtId="0" fontId="46" fillId="0" borderId="90" xfId="5" applyFont="1" applyBorder="1" applyAlignment="1">
      <alignment horizontal="center" vertical="center"/>
    </xf>
    <xf numFmtId="4" fontId="47" fillId="0" borderId="4" xfId="5" applyNumberFormat="1" applyFont="1" applyBorder="1" applyAlignment="1">
      <alignment vertical="center"/>
    </xf>
    <xf numFmtId="0" fontId="48" fillId="0" borderId="6" xfId="5" applyFont="1" applyBorder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0" fillId="0" borderId="94" xfId="5" applyFont="1" applyBorder="1" applyAlignment="1">
      <alignment horizontal="center" vertical="center"/>
    </xf>
    <xf numFmtId="0" fontId="48" fillId="0" borderId="54" xfId="5" applyFont="1" applyBorder="1" applyAlignment="1">
      <alignment horizontal="center" vertical="center"/>
    </xf>
    <xf numFmtId="0" fontId="10" fillId="0" borderId="19" xfId="5" applyFont="1" applyBorder="1" applyAlignment="1">
      <alignment horizontal="center" vertical="center"/>
    </xf>
    <xf numFmtId="0" fontId="10" fillId="0" borderId="29" xfId="5" applyFont="1" applyBorder="1" applyAlignment="1">
      <alignment horizontal="center" vertical="center"/>
    </xf>
    <xf numFmtId="0" fontId="10" fillId="0" borderId="95" xfId="5" applyFont="1" applyBorder="1" applyAlignment="1">
      <alignment horizontal="center" vertical="center"/>
    </xf>
    <xf numFmtId="0" fontId="48" fillId="0" borderId="52" xfId="5" applyFont="1" applyBorder="1" applyAlignment="1">
      <alignment horizontal="center" vertical="center"/>
    </xf>
    <xf numFmtId="0" fontId="10" fillId="0" borderId="97" xfId="5" applyFont="1" applyBorder="1" applyAlignment="1">
      <alignment horizontal="center" vertical="center"/>
    </xf>
    <xf numFmtId="0" fontId="10" fillId="0" borderId="0" xfId="19" applyFont="1" applyAlignment="1">
      <alignment vertical="center"/>
    </xf>
    <xf numFmtId="0" fontId="28" fillId="0" borderId="12" xfId="2" applyFont="1" applyBorder="1" applyAlignment="1">
      <alignment horizontal="center" vertical="center" wrapText="1"/>
    </xf>
    <xf numFmtId="0" fontId="8" fillId="3" borderId="4" xfId="4" applyFont="1" applyFill="1" applyBorder="1" applyAlignment="1">
      <alignment horizontal="center" vertical="center" wrapText="1"/>
    </xf>
    <xf numFmtId="4" fontId="8" fillId="0" borderId="66" xfId="4" applyNumberFormat="1" applyFont="1" applyBorder="1" applyAlignment="1">
      <alignment horizontal="center" vertical="center" wrapText="1"/>
    </xf>
    <xf numFmtId="0" fontId="8" fillId="0" borderId="74" xfId="7" applyFont="1" applyBorder="1" applyAlignment="1">
      <alignment horizontal="center" vertical="center" wrapText="1"/>
    </xf>
    <xf numFmtId="49" fontId="8" fillId="0" borderId="3" xfId="7" applyNumberFormat="1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49" fontId="10" fillId="0" borderId="30" xfId="22" applyNumberFormat="1" applyFont="1" applyBorder="1" applyAlignment="1">
      <alignment horizontal="center" vertical="center"/>
    </xf>
    <xf numFmtId="4" fontId="30" fillId="3" borderId="45" xfId="7" applyNumberFormat="1" applyFont="1" applyFill="1" applyBorder="1" applyAlignment="1">
      <alignment vertical="center" wrapText="1"/>
    </xf>
    <xf numFmtId="4" fontId="10" fillId="3" borderId="21" xfId="2" applyNumberFormat="1" applyFont="1" applyFill="1" applyBorder="1" applyAlignment="1">
      <alignment horizontal="right" vertical="center" wrapText="1"/>
    </xf>
    <xf numFmtId="4" fontId="10" fillId="3" borderId="31" xfId="2" applyNumberFormat="1" applyFont="1" applyFill="1" applyBorder="1" applyAlignment="1">
      <alignment horizontal="right" vertical="center" wrapText="1"/>
    </xf>
    <xf numFmtId="4" fontId="10" fillId="3" borderId="26" xfId="11" applyNumberFormat="1" applyFont="1" applyFill="1" applyBorder="1" applyAlignment="1">
      <alignment vertical="center"/>
    </xf>
    <xf numFmtId="4" fontId="30" fillId="3" borderId="21" xfId="11" applyNumberFormat="1" applyFont="1" applyFill="1" applyBorder="1" applyAlignment="1">
      <alignment vertical="center"/>
    </xf>
    <xf numFmtId="4" fontId="10" fillId="3" borderId="26" xfId="2" applyNumberFormat="1" applyFont="1" applyFill="1" applyBorder="1" applyAlignment="1">
      <alignment horizontal="right" vertical="center" wrapText="1"/>
    </xf>
    <xf numFmtId="4" fontId="10" fillId="3" borderId="31" xfId="11" applyNumberFormat="1" applyFont="1" applyFill="1" applyBorder="1" applyAlignment="1">
      <alignment vertical="center"/>
    </xf>
    <xf numFmtId="4" fontId="10" fillId="3" borderId="26" xfId="2" applyNumberFormat="1" applyFont="1" applyFill="1" applyBorder="1" applyAlignment="1">
      <alignment vertical="center" wrapText="1"/>
    </xf>
    <xf numFmtId="49" fontId="39" fillId="10" borderId="19" xfId="11" applyNumberFormat="1" applyFont="1" applyFill="1" applyBorder="1" applyAlignment="1">
      <alignment horizontal="center" vertical="center"/>
    </xf>
    <xf numFmtId="49" fontId="10" fillId="0" borderId="19" xfId="22" applyNumberFormat="1" applyFont="1" applyBorder="1" applyAlignment="1">
      <alignment horizontal="center" vertical="center"/>
    </xf>
    <xf numFmtId="49" fontId="10" fillId="0" borderId="20" xfId="11" applyNumberFormat="1" applyFont="1" applyBorder="1" applyAlignment="1">
      <alignment horizontal="center" vertical="center"/>
    </xf>
    <xf numFmtId="4" fontId="30" fillId="4" borderId="45" xfId="7" applyNumberFormat="1" applyFont="1" applyFill="1" applyBorder="1" applyAlignment="1">
      <alignment vertical="center" wrapText="1"/>
    </xf>
    <xf numFmtId="4" fontId="10" fillId="4" borderId="31" xfId="2" applyNumberFormat="1" applyFont="1" applyFill="1" applyBorder="1" applyAlignment="1">
      <alignment horizontal="right" vertical="center" wrapText="1"/>
    </xf>
    <xf numFmtId="4" fontId="10" fillId="4" borderId="26" xfId="11" applyNumberFormat="1" applyFont="1" applyFill="1" applyBorder="1" applyAlignment="1">
      <alignment vertical="center"/>
    </xf>
    <xf numFmtId="4" fontId="30" fillId="4" borderId="21" xfId="11" applyNumberFormat="1" applyFont="1" applyFill="1" applyBorder="1" applyAlignment="1">
      <alignment vertical="center"/>
    </xf>
    <xf numFmtId="4" fontId="10" fillId="4" borderId="26" xfId="2" applyNumberFormat="1" applyFont="1" applyFill="1" applyBorder="1" applyAlignment="1">
      <alignment horizontal="right" vertical="center" wrapText="1"/>
    </xf>
    <xf numFmtId="4" fontId="10" fillId="4" borderId="31" xfId="11" applyNumberFormat="1" applyFont="1" applyFill="1" applyBorder="1" applyAlignment="1">
      <alignment vertical="center"/>
    </xf>
    <xf numFmtId="4" fontId="10" fillId="4" borderId="26" xfId="2" applyNumberFormat="1" applyFont="1" applyFill="1" applyBorder="1" applyAlignment="1">
      <alignment vertical="center" wrapText="1"/>
    </xf>
    <xf numFmtId="49" fontId="10" fillId="0" borderId="29" xfId="11" applyNumberFormat="1" applyFont="1" applyBorder="1" applyAlignment="1">
      <alignment horizontal="center" vertical="center"/>
    </xf>
    <xf numFmtId="0" fontId="10" fillId="0" borderId="38" xfId="12" applyFont="1" applyBorder="1" applyAlignment="1">
      <alignment horizontal="center" vertical="center"/>
    </xf>
    <xf numFmtId="4" fontId="30" fillId="3" borderId="9" xfId="7" applyNumberFormat="1" applyFont="1" applyFill="1" applyBorder="1" applyAlignment="1">
      <alignment vertical="center"/>
    </xf>
    <xf numFmtId="0" fontId="10" fillId="0" borderId="0" xfId="19" applyFont="1" applyAlignment="1">
      <alignment horizontal="center"/>
    </xf>
    <xf numFmtId="0" fontId="10" fillId="0" borderId="0" xfId="19" applyFont="1" applyAlignment="1">
      <alignment vertical="center" wrapText="1"/>
    </xf>
    <xf numFmtId="0" fontId="8" fillId="0" borderId="0" xfId="19" applyFont="1" applyAlignment="1">
      <alignment horizontal="center" vertical="center" wrapText="1"/>
    </xf>
    <xf numFmtId="0" fontId="10" fillId="0" borderId="0" xfId="19" applyFont="1" applyAlignment="1">
      <alignment horizontal="center" vertical="center" wrapText="1"/>
    </xf>
    <xf numFmtId="0" fontId="2" fillId="0" borderId="0" xfId="19" applyAlignment="1">
      <alignment vertical="center" wrapText="1"/>
    </xf>
    <xf numFmtId="4" fontId="10" fillId="0" borderId="0" xfId="19" applyNumberFormat="1" applyFont="1" applyAlignment="1">
      <alignment vertical="center" wrapText="1"/>
    </xf>
    <xf numFmtId="0" fontId="29" fillId="0" borderId="0" xfId="19" applyFont="1" applyAlignment="1">
      <alignment vertical="center" wrapText="1"/>
    </xf>
    <xf numFmtId="0" fontId="29" fillId="0" borderId="0" xfId="19" applyFont="1" applyAlignment="1">
      <alignment vertical="center"/>
    </xf>
    <xf numFmtId="4" fontId="10" fillId="4" borderId="21" xfId="12" applyNumberFormat="1" applyFont="1" applyFill="1" applyBorder="1" applyAlignment="1">
      <alignment vertical="center"/>
    </xf>
    <xf numFmtId="0" fontId="10" fillId="0" borderId="0" xfId="19" applyFont="1" applyAlignment="1">
      <alignment horizontal="center" vertical="center"/>
    </xf>
    <xf numFmtId="4" fontId="10" fillId="0" borderId="0" xfId="19" applyNumberFormat="1" applyFont="1" applyAlignment="1">
      <alignment horizontal="center" vertical="center"/>
    </xf>
    <xf numFmtId="4" fontId="10" fillId="0" borderId="0" xfId="19" applyNumberFormat="1" applyFont="1" applyAlignment="1">
      <alignment vertical="center"/>
    </xf>
    <xf numFmtId="0" fontId="33" fillId="0" borderId="4" xfId="19" applyFont="1" applyBorder="1" applyAlignment="1">
      <alignment horizontal="center" vertical="center"/>
    </xf>
    <xf numFmtId="0" fontId="30" fillId="0" borderId="108" xfId="2" applyFont="1" applyBorder="1" applyAlignment="1">
      <alignment horizontal="center" vertical="center"/>
    </xf>
    <xf numFmtId="4" fontId="30" fillId="4" borderId="9" xfId="19" applyNumberFormat="1" applyFont="1" applyFill="1" applyBorder="1" applyAlignment="1">
      <alignment vertical="center"/>
    </xf>
    <xf numFmtId="4" fontId="30" fillId="0" borderId="10" xfId="19" applyNumberFormat="1" applyFont="1" applyBorder="1" applyAlignment="1">
      <alignment horizontal="center" vertical="center" wrapText="1"/>
    </xf>
    <xf numFmtId="4" fontId="10" fillId="3" borderId="52" xfId="19" applyNumberFormat="1" applyFont="1" applyFill="1" applyBorder="1" applyAlignment="1">
      <alignment vertical="center"/>
    </xf>
    <xf numFmtId="0" fontId="10" fillId="0" borderId="54" xfId="19" applyFont="1" applyBorder="1" applyAlignment="1">
      <alignment horizontal="center" vertical="center" wrapText="1"/>
    </xf>
    <xf numFmtId="4" fontId="30" fillId="4" borderId="31" xfId="19" applyNumberFormat="1" applyFont="1" applyFill="1" applyBorder="1" applyAlignment="1">
      <alignment vertical="center"/>
    </xf>
    <xf numFmtId="4" fontId="30" fillId="0" borderId="32" xfId="19" applyNumberFormat="1" applyFont="1" applyBorder="1" applyAlignment="1">
      <alignment horizontal="center" vertical="center" wrapText="1"/>
    </xf>
    <xf numFmtId="4" fontId="10" fillId="3" borderId="54" xfId="19" applyNumberFormat="1" applyFont="1" applyFill="1" applyBorder="1" applyAlignment="1">
      <alignment vertical="center"/>
    </xf>
    <xf numFmtId="4" fontId="30" fillId="0" borderId="22" xfId="19" applyNumberFormat="1" applyFont="1" applyBorder="1" applyAlignment="1">
      <alignment horizontal="center" vertical="center" wrapText="1"/>
    </xf>
    <xf numFmtId="4" fontId="10" fillId="3" borderId="107" xfId="19" applyNumberFormat="1" applyFont="1" applyFill="1" applyBorder="1" applyAlignment="1">
      <alignment vertical="center"/>
    </xf>
    <xf numFmtId="4" fontId="10" fillId="3" borderId="101" xfId="19" applyNumberFormat="1" applyFont="1" applyFill="1" applyBorder="1" applyAlignment="1">
      <alignment vertical="center"/>
    </xf>
    <xf numFmtId="49" fontId="19" fillId="0" borderId="0" xfId="2" applyNumberFormat="1" applyFont="1"/>
    <xf numFmtId="49" fontId="19" fillId="0" borderId="0" xfId="2" applyNumberFormat="1" applyFont="1" applyAlignment="1">
      <alignment wrapText="1"/>
    </xf>
    <xf numFmtId="4" fontId="28" fillId="0" borderId="45" xfId="19" applyNumberFormat="1" applyFont="1" applyBorder="1" applyAlignment="1">
      <alignment vertical="center" wrapText="1"/>
    </xf>
    <xf numFmtId="4" fontId="28" fillId="0" borderId="3" xfId="19" applyNumberFormat="1" applyFont="1" applyBorder="1" applyAlignment="1">
      <alignment vertical="center" wrapText="1"/>
    </xf>
    <xf numFmtId="4" fontId="28" fillId="0" borderId="2" xfId="19" applyNumberFormat="1" applyFont="1" applyBorder="1" applyAlignment="1">
      <alignment vertical="center" wrapText="1"/>
    </xf>
    <xf numFmtId="166" fontId="10" fillId="0" borderId="0" xfId="19" applyNumberFormat="1" applyFont="1"/>
    <xf numFmtId="4" fontId="49" fillId="3" borderId="9" xfId="20" applyNumberFormat="1" applyFont="1" applyFill="1" applyBorder="1" applyAlignment="1">
      <alignment vertical="center"/>
    </xf>
    <xf numFmtId="0" fontId="10" fillId="0" borderId="7" xfId="19" applyFont="1" applyBorder="1" applyAlignment="1">
      <alignment vertical="center" wrapText="1"/>
    </xf>
    <xf numFmtId="4" fontId="49" fillId="3" borderId="21" xfId="20" applyNumberFormat="1" applyFont="1" applyFill="1" applyBorder="1" applyAlignment="1">
      <alignment vertical="center"/>
    </xf>
    <xf numFmtId="0" fontId="10" fillId="0" borderId="48" xfId="19" applyFont="1" applyBorder="1" applyAlignment="1">
      <alignment horizontal="center" vertical="center" wrapText="1"/>
    </xf>
    <xf numFmtId="0" fontId="10" fillId="0" borderId="19" xfId="19" applyFont="1" applyBorder="1" applyAlignment="1">
      <alignment horizontal="center" vertical="center" wrapText="1"/>
    </xf>
    <xf numFmtId="0" fontId="10" fillId="0" borderId="20" xfId="19" applyFont="1" applyBorder="1" applyAlignment="1">
      <alignment vertical="center" wrapText="1"/>
    </xf>
    <xf numFmtId="166" fontId="10" fillId="0" borderId="19" xfId="19" applyNumberFormat="1" applyFont="1" applyBorder="1" applyAlignment="1">
      <alignment vertical="center" wrapText="1"/>
    </xf>
    <xf numFmtId="166" fontId="10" fillId="0" borderId="130" xfId="2" applyNumberFormat="1" applyFont="1" applyBorder="1" applyAlignment="1">
      <alignment horizontal="right" vertical="center" wrapText="1"/>
    </xf>
    <xf numFmtId="166" fontId="10" fillId="0" borderId="131" xfId="2" applyNumberFormat="1" applyFont="1" applyBorder="1" applyAlignment="1">
      <alignment horizontal="right" vertical="center" wrapText="1"/>
    </xf>
    <xf numFmtId="166" fontId="10" fillId="0" borderId="20" xfId="2" applyNumberFormat="1" applyFont="1" applyBorder="1" applyAlignment="1">
      <alignment horizontal="right" vertical="center" wrapText="1"/>
    </xf>
    <xf numFmtId="4" fontId="10" fillId="3" borderId="21" xfId="19" applyNumberFormat="1" applyFont="1" applyFill="1" applyBorder="1"/>
    <xf numFmtId="166" fontId="10" fillId="0" borderId="0" xfId="19" applyNumberFormat="1" applyFont="1" applyAlignment="1">
      <alignment vertical="center" wrapText="1"/>
    </xf>
    <xf numFmtId="166" fontId="10" fillId="0" borderId="0" xfId="2" applyNumberFormat="1" applyFont="1" applyAlignment="1">
      <alignment horizontal="right" vertical="center" wrapText="1"/>
    </xf>
    <xf numFmtId="166" fontId="10" fillId="0" borderId="0" xfId="19" applyNumberFormat="1" applyFont="1" applyAlignment="1">
      <alignment horizontal="right" vertical="center" wrapText="1"/>
    </xf>
    <xf numFmtId="4" fontId="30" fillId="3" borderId="6" xfId="19" applyNumberFormat="1" applyFont="1" applyFill="1" applyBorder="1" applyAlignment="1">
      <alignment vertical="center"/>
    </xf>
    <xf numFmtId="49" fontId="30" fillId="0" borderId="8" xfId="2" applyNumberFormat="1" applyFont="1" applyBorder="1" applyAlignment="1">
      <alignment horizontal="center" vertical="center"/>
    </xf>
    <xf numFmtId="0" fontId="30" fillId="0" borderId="7" xfId="2" applyFont="1" applyBorder="1" applyAlignment="1">
      <alignment vertical="center"/>
    </xf>
    <xf numFmtId="4" fontId="30" fillId="11" borderId="9" xfId="19" applyNumberFormat="1" applyFont="1" applyFill="1" applyBorder="1" applyAlignment="1">
      <alignment vertical="center"/>
    </xf>
    <xf numFmtId="4" fontId="10" fillId="0" borderId="0" xfId="19" applyNumberFormat="1" applyFont="1"/>
    <xf numFmtId="4" fontId="10" fillId="11" borderId="21" xfId="19" applyNumberFormat="1" applyFont="1" applyFill="1" applyBorder="1" applyAlignment="1">
      <alignment vertical="center"/>
    </xf>
    <xf numFmtId="4" fontId="10" fillId="4" borderId="21" xfId="19" applyNumberFormat="1" applyFont="1" applyFill="1" applyBorder="1" applyAlignment="1">
      <alignment vertical="center"/>
    </xf>
    <xf numFmtId="4" fontId="30" fillId="3" borderId="54" xfId="19" applyNumberFormat="1" applyFont="1" applyFill="1" applyBorder="1" applyAlignment="1">
      <alignment vertical="center"/>
    </xf>
    <xf numFmtId="0" fontId="30" fillId="0" borderId="18" xfId="2" applyFont="1" applyBorder="1" applyAlignment="1">
      <alignment horizontal="center" vertical="center"/>
    </xf>
    <xf numFmtId="49" fontId="30" fillId="0" borderId="19" xfId="2" applyNumberFormat="1" applyFont="1" applyBorder="1" applyAlignment="1">
      <alignment horizontal="center" vertical="center"/>
    </xf>
    <xf numFmtId="0" fontId="30" fillId="0" borderId="20" xfId="2" applyFont="1" applyBorder="1" applyAlignment="1">
      <alignment vertical="center"/>
    </xf>
    <xf numFmtId="4" fontId="30" fillId="11" borderId="21" xfId="19" applyNumberFormat="1" applyFont="1" applyFill="1" applyBorder="1" applyAlignment="1">
      <alignment vertical="center"/>
    </xf>
    <xf numFmtId="0" fontId="25" fillId="10" borderId="30" xfId="20" applyFont="1" applyFill="1" applyBorder="1" applyAlignment="1">
      <alignment vertical="center" wrapText="1"/>
    </xf>
    <xf numFmtId="4" fontId="30" fillId="3" borderId="52" xfId="19" applyNumberFormat="1" applyFont="1" applyFill="1" applyBorder="1" applyAlignment="1">
      <alignment vertical="center"/>
    </xf>
    <xf numFmtId="49" fontId="30" fillId="0" borderId="29" xfId="2" applyNumberFormat="1" applyFont="1" applyBorder="1" applyAlignment="1">
      <alignment horizontal="center" vertical="center"/>
    </xf>
    <xf numFmtId="0" fontId="10" fillId="0" borderId="95" xfId="2" applyFont="1" applyBorder="1" applyAlignment="1">
      <alignment vertical="center"/>
    </xf>
    <xf numFmtId="4" fontId="10" fillId="0" borderId="22" xfId="19" applyNumberFormat="1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/>
    </xf>
    <xf numFmtId="4" fontId="10" fillId="4" borderId="26" xfId="19" applyNumberFormat="1" applyFont="1" applyFill="1" applyBorder="1" applyAlignment="1">
      <alignment vertical="center"/>
    </xf>
    <xf numFmtId="4" fontId="25" fillId="3" borderId="54" xfId="19" applyNumberFormat="1" applyFont="1" applyFill="1" applyBorder="1" applyAlignment="1">
      <alignment vertical="center"/>
    </xf>
    <xf numFmtId="0" fontId="25" fillId="0" borderId="18" xfId="2" applyFont="1" applyBorder="1" applyAlignment="1">
      <alignment horizontal="center" vertical="center"/>
    </xf>
    <xf numFmtId="49" fontId="25" fillId="0" borderId="19" xfId="2" applyNumberFormat="1" applyFont="1" applyBorder="1" applyAlignment="1">
      <alignment horizontal="center" vertical="center"/>
    </xf>
    <xf numFmtId="0" fontId="25" fillId="0" borderId="0" xfId="19" applyFont="1" applyAlignment="1">
      <alignment vertical="center"/>
    </xf>
    <xf numFmtId="0" fontId="10" fillId="0" borderId="0" xfId="2" applyFont="1" applyAlignment="1">
      <alignment horizontal="center" vertical="center"/>
    </xf>
    <xf numFmtId="49" fontId="10" fillId="0" borderId="0" xfId="2" applyNumberFormat="1" applyFont="1" applyAlignment="1">
      <alignment horizontal="center" vertical="center"/>
    </xf>
    <xf numFmtId="0" fontId="26" fillId="0" borderId="0" xfId="19" applyFont="1" applyAlignment="1">
      <alignment vertical="center"/>
    </xf>
    <xf numFmtId="0" fontId="10" fillId="0" borderId="0" xfId="2" applyFont="1" applyAlignment="1">
      <alignment vertical="center"/>
    </xf>
    <xf numFmtId="4" fontId="10" fillId="0" borderId="0" xfId="19" applyNumberFormat="1" applyFont="1" applyAlignment="1">
      <alignment horizontal="center" vertical="center" wrapText="1"/>
    </xf>
    <xf numFmtId="0" fontId="33" fillId="0" borderId="5" xfId="19" applyFont="1" applyBorder="1" applyAlignment="1">
      <alignment horizontal="center" vertical="center"/>
    </xf>
    <xf numFmtId="4" fontId="30" fillId="3" borderId="9" xfId="19" applyNumberFormat="1" applyFont="1" applyFill="1" applyBorder="1" applyAlignment="1">
      <alignment vertical="center"/>
    </xf>
    <xf numFmtId="0" fontId="30" fillId="0" borderId="94" xfId="2" applyFont="1" applyBorder="1" applyAlignment="1">
      <alignment vertical="center"/>
    </xf>
    <xf numFmtId="4" fontId="30" fillId="11" borderId="6" xfId="19" applyNumberFormat="1" applyFont="1" applyFill="1" applyBorder="1" applyAlignment="1">
      <alignment vertical="center"/>
    </xf>
    <xf numFmtId="4" fontId="10" fillId="3" borderId="21" xfId="19" applyNumberFormat="1" applyFont="1" applyFill="1" applyBorder="1" applyAlignment="1">
      <alignment vertical="center"/>
    </xf>
    <xf numFmtId="4" fontId="10" fillId="11" borderId="54" xfId="19" applyNumberFormat="1" applyFont="1" applyFill="1" applyBorder="1" applyAlignment="1">
      <alignment vertical="center"/>
    </xf>
    <xf numFmtId="4" fontId="10" fillId="3" borderId="26" xfId="19" applyNumberFormat="1" applyFont="1" applyFill="1" applyBorder="1" applyAlignment="1">
      <alignment vertical="center"/>
    </xf>
    <xf numFmtId="0" fontId="10" fillId="0" borderId="96" xfId="2" applyFont="1" applyBorder="1" applyAlignment="1">
      <alignment vertical="center" wrapText="1"/>
    </xf>
    <xf numFmtId="4" fontId="10" fillId="11" borderId="107" xfId="19" applyNumberFormat="1" applyFont="1" applyFill="1" applyBorder="1" applyAlignment="1">
      <alignment vertical="center"/>
    </xf>
    <xf numFmtId="4" fontId="10" fillId="3" borderId="35" xfId="19" applyNumberFormat="1" applyFont="1" applyFill="1" applyBorder="1" applyAlignment="1">
      <alignment vertical="center"/>
    </xf>
    <xf numFmtId="4" fontId="10" fillId="3" borderId="49" xfId="19" applyNumberFormat="1" applyFont="1" applyFill="1" applyBorder="1" applyAlignment="1">
      <alignment vertical="center"/>
    </xf>
    <xf numFmtId="0" fontId="10" fillId="0" borderId="98" xfId="2" applyFont="1" applyBorder="1" applyAlignment="1">
      <alignment horizontal="center" vertical="center"/>
    </xf>
    <xf numFmtId="49" fontId="10" fillId="0" borderId="57" xfId="2" applyNumberFormat="1" applyFont="1" applyBorder="1" applyAlignment="1">
      <alignment horizontal="center" vertical="center"/>
    </xf>
    <xf numFmtId="4" fontId="10" fillId="4" borderId="49" xfId="19" applyNumberFormat="1" applyFont="1" applyFill="1" applyBorder="1" applyAlignment="1">
      <alignment vertical="center"/>
    </xf>
    <xf numFmtId="4" fontId="28" fillId="0" borderId="5" xfId="2" applyNumberFormat="1" applyFont="1" applyBorder="1" applyAlignment="1">
      <alignment vertical="center" wrapText="1"/>
    </xf>
    <xf numFmtId="0" fontId="30" fillId="0" borderId="75" xfId="2" applyFont="1" applyBorder="1" applyAlignment="1">
      <alignment horizontal="center" vertical="center"/>
    </xf>
    <xf numFmtId="0" fontId="30" fillId="0" borderId="125" xfId="2" applyFont="1" applyBorder="1" applyAlignment="1">
      <alignment horizontal="center" vertical="center"/>
    </xf>
    <xf numFmtId="0" fontId="30" fillId="0" borderId="129" xfId="2" applyFont="1" applyBorder="1" applyAlignment="1">
      <alignment horizontal="left" vertical="center"/>
    </xf>
    <xf numFmtId="4" fontId="30" fillId="0" borderId="10" xfId="19" applyNumberFormat="1" applyFont="1" applyBorder="1" applyAlignment="1">
      <alignment horizontal="center" vertical="center"/>
    </xf>
    <xf numFmtId="0" fontId="10" fillId="0" borderId="18" xfId="19" applyFont="1" applyBorder="1" applyAlignment="1">
      <alignment horizontal="center" vertical="center"/>
    </xf>
    <xf numFmtId="0" fontId="10" fillId="4" borderId="21" xfId="19" applyFont="1" applyFill="1" applyBorder="1" applyAlignment="1">
      <alignment vertical="center"/>
    </xf>
    <xf numFmtId="0" fontId="10" fillId="0" borderId="22" xfId="19" applyFont="1" applyBorder="1" applyAlignment="1">
      <alignment vertical="center"/>
    </xf>
    <xf numFmtId="49" fontId="10" fillId="0" borderId="19" xfId="20" applyNumberFormat="1" applyFont="1" applyBorder="1" applyAlignment="1">
      <alignment horizontal="center" vertical="center"/>
    </xf>
    <xf numFmtId="49" fontId="8" fillId="0" borderId="0" xfId="19" applyNumberFormat="1" applyFont="1" applyAlignment="1">
      <alignment horizontal="center" vertical="center" wrapText="1"/>
    </xf>
    <xf numFmtId="0" fontId="10" fillId="0" borderId="17" xfId="19" applyFont="1" applyBorder="1" applyAlignment="1">
      <alignment horizontal="center" vertical="center"/>
    </xf>
    <xf numFmtId="0" fontId="10" fillId="0" borderId="94" xfId="2" applyFont="1" applyBorder="1" applyAlignment="1">
      <alignment vertical="center" wrapText="1"/>
    </xf>
    <xf numFmtId="166" fontId="26" fillId="0" borderId="10" xfId="2" applyNumberFormat="1" applyFont="1" applyBorder="1" applyAlignment="1">
      <alignment horizontal="right" vertical="center"/>
    </xf>
    <xf numFmtId="0" fontId="10" fillId="0" borderId="99" xfId="2" applyFont="1" applyBorder="1" applyAlignment="1">
      <alignment vertical="center" wrapText="1"/>
    </xf>
    <xf numFmtId="4" fontId="33" fillId="0" borderId="1" xfId="19" applyNumberFormat="1" applyFont="1" applyBorder="1" applyAlignment="1">
      <alignment vertical="center" wrapText="1"/>
    </xf>
    <xf numFmtId="0" fontId="33" fillId="0" borderId="90" xfId="2" applyFont="1" applyBorder="1" applyAlignment="1">
      <alignment horizontal="center" vertical="center" wrapText="1"/>
    </xf>
    <xf numFmtId="4" fontId="33" fillId="0" borderId="4" xfId="19" applyNumberFormat="1" applyFont="1" applyBorder="1" applyAlignment="1">
      <alignment vertical="center" wrapText="1"/>
    </xf>
    <xf numFmtId="4" fontId="30" fillId="3" borderId="6" xfId="19" applyNumberFormat="1" applyFont="1" applyFill="1" applyBorder="1" applyAlignment="1">
      <alignment vertical="center" wrapText="1"/>
    </xf>
    <xf numFmtId="0" fontId="30" fillId="0" borderId="94" xfId="19" applyFont="1" applyBorder="1" applyAlignment="1">
      <alignment vertical="center" wrapText="1"/>
    </xf>
    <xf numFmtId="4" fontId="30" fillId="11" borderId="6" xfId="19" applyNumberFormat="1" applyFont="1" applyFill="1" applyBorder="1" applyAlignment="1">
      <alignment vertical="center" wrapText="1"/>
    </xf>
    <xf numFmtId="4" fontId="30" fillId="4" borderId="9" xfId="19" applyNumberFormat="1" applyFont="1" applyFill="1" applyBorder="1" applyAlignment="1">
      <alignment vertical="center" wrapText="1"/>
    </xf>
    <xf numFmtId="4" fontId="10" fillId="0" borderId="9" xfId="19" applyNumberFormat="1" applyFont="1" applyBorder="1" applyAlignment="1">
      <alignment horizontal="center" vertical="center" wrapText="1"/>
    </xf>
    <xf numFmtId="4" fontId="10" fillId="3" borderId="101" xfId="19" applyNumberFormat="1" applyFont="1" applyFill="1" applyBorder="1" applyAlignment="1">
      <alignment vertical="center" wrapText="1"/>
    </xf>
    <xf numFmtId="4" fontId="10" fillId="4" borderId="49" xfId="19" applyNumberFormat="1" applyFont="1" applyFill="1" applyBorder="1" applyAlignment="1">
      <alignment vertical="center" wrapText="1"/>
    </xf>
    <xf numFmtId="0" fontId="10" fillId="0" borderId="0" xfId="19" applyFont="1" applyAlignment="1">
      <alignment horizontal="right"/>
    </xf>
    <xf numFmtId="0" fontId="46" fillId="0" borderId="3" xfId="5" applyFont="1" applyBorder="1" applyAlignment="1">
      <alignment horizontal="center" vertical="center"/>
    </xf>
    <xf numFmtId="0" fontId="47" fillId="0" borderId="3" xfId="5" applyFont="1" applyBorder="1" applyAlignment="1">
      <alignment horizontal="center" vertical="center"/>
    </xf>
    <xf numFmtId="0" fontId="46" fillId="0" borderId="2" xfId="5" applyFont="1" applyBorder="1" applyAlignment="1">
      <alignment horizontal="center" vertical="center"/>
    </xf>
    <xf numFmtId="0" fontId="44" fillId="0" borderId="8" xfId="5" applyFont="1" applyBorder="1" applyAlignment="1">
      <alignment horizontal="center" vertical="center"/>
    </xf>
    <xf numFmtId="0" fontId="48" fillId="0" borderId="46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0" fontId="44" fillId="0" borderId="19" xfId="5" applyFont="1" applyBorder="1" applyAlignment="1">
      <alignment horizontal="center" vertical="center"/>
    </xf>
    <xf numFmtId="0" fontId="48" fillId="0" borderId="51" xfId="5" applyFont="1" applyBorder="1" applyAlignment="1">
      <alignment horizontal="center" vertical="center"/>
    </xf>
    <xf numFmtId="0" fontId="10" fillId="0" borderId="20" xfId="5" applyFont="1" applyBorder="1" applyAlignment="1">
      <alignment horizontal="center" vertical="center"/>
    </xf>
    <xf numFmtId="0" fontId="48" fillId="0" borderId="48" xfId="5" applyFont="1" applyBorder="1" applyAlignment="1">
      <alignment horizontal="center" vertical="center"/>
    </xf>
    <xf numFmtId="0" fontId="44" fillId="0" borderId="13" xfId="5" applyFont="1" applyBorder="1" applyAlignment="1">
      <alignment horizontal="center" vertical="center"/>
    </xf>
    <xf numFmtId="0" fontId="48" fillId="0" borderId="47" xfId="5" applyFont="1" applyBorder="1" applyAlignment="1">
      <alignment horizontal="center" vertical="center"/>
    </xf>
    <xf numFmtId="0" fontId="10" fillId="0" borderId="12" xfId="5" applyFont="1" applyBorder="1" applyAlignment="1">
      <alignment horizontal="center" vertical="center"/>
    </xf>
    <xf numFmtId="0" fontId="48" fillId="0" borderId="0" xfId="5" applyFont="1" applyAlignment="1">
      <alignment horizontal="center"/>
    </xf>
    <xf numFmtId="0" fontId="44" fillId="0" borderId="0" xfId="5" applyFont="1" applyAlignment="1">
      <alignment horizontal="center"/>
    </xf>
    <xf numFmtId="0" fontId="2" fillId="0" borderId="0" xfId="5" applyAlignment="1">
      <alignment horizontal="center"/>
    </xf>
    <xf numFmtId="0" fontId="44" fillId="0" borderId="0" xfId="23" applyFont="1" applyAlignment="1">
      <alignment horizontal="left"/>
    </xf>
    <xf numFmtId="4" fontId="48" fillId="0" borderId="0" xfId="5" applyNumberFormat="1" applyFont="1"/>
    <xf numFmtId="0" fontId="8" fillId="0" borderId="0" xfId="19" applyFont="1" applyAlignment="1">
      <alignment vertical="center" wrapText="1"/>
    </xf>
    <xf numFmtId="4" fontId="17" fillId="0" borderId="0" xfId="19" applyNumberFormat="1" applyFont="1" applyAlignment="1">
      <alignment vertical="center" wrapText="1"/>
    </xf>
    <xf numFmtId="0" fontId="10" fillId="0" borderId="129" xfId="11" applyFont="1" applyBorder="1"/>
    <xf numFmtId="0" fontId="30" fillId="0" borderId="0" xfId="19" applyFont="1" applyAlignment="1">
      <alignment vertical="center" wrapText="1"/>
    </xf>
    <xf numFmtId="0" fontId="4" fillId="0" borderId="0" xfId="2" applyFont="1" applyAlignment="1">
      <alignment horizontal="center" vertical="center"/>
    </xf>
    <xf numFmtId="4" fontId="17" fillId="0" borderId="0" xfId="2" applyNumberFormat="1" applyFont="1" applyAlignment="1">
      <alignment horizontal="center" vertical="center"/>
    </xf>
    <xf numFmtId="0" fontId="8" fillId="0" borderId="0" xfId="19" applyFont="1" applyAlignment="1">
      <alignment vertical="center"/>
    </xf>
    <xf numFmtId="0" fontId="10" fillId="0" borderId="69" xfId="2" applyFont="1" applyBorder="1" applyAlignment="1">
      <alignment horizontal="center" vertical="center" wrapText="1"/>
    </xf>
    <xf numFmtId="4" fontId="10" fillId="11" borderId="26" xfId="19" applyNumberFormat="1" applyFont="1" applyFill="1" applyBorder="1" applyAlignment="1">
      <alignment vertical="center"/>
    </xf>
    <xf numFmtId="0" fontId="10" fillId="0" borderId="19" xfId="2" applyFont="1" applyBorder="1" applyAlignment="1">
      <alignment horizontal="center" vertical="center"/>
    </xf>
    <xf numFmtId="0" fontId="10" fillId="0" borderId="19" xfId="19" applyFont="1" applyBorder="1" applyAlignment="1">
      <alignment horizontal="center" vertical="center"/>
    </xf>
    <xf numFmtId="0" fontId="10" fillId="0" borderId="20" xfId="19" applyFont="1" applyBorder="1" applyAlignment="1">
      <alignment vertical="center"/>
    </xf>
    <xf numFmtId="4" fontId="10" fillId="0" borderId="22" xfId="19" applyNumberFormat="1" applyFont="1" applyBorder="1" applyAlignment="1">
      <alignment vertical="center"/>
    </xf>
    <xf numFmtId="4" fontId="10" fillId="11" borderId="49" xfId="19" applyNumberFormat="1" applyFont="1" applyFill="1" applyBorder="1" applyAlignment="1">
      <alignment vertical="center"/>
    </xf>
    <xf numFmtId="0" fontId="22" fillId="0" borderId="0" xfId="19" applyFont="1" applyAlignment="1">
      <alignment horizontal="center" vertical="center"/>
    </xf>
    <xf numFmtId="4" fontId="28" fillId="0" borderId="1" xfId="19" applyNumberFormat="1" applyFont="1" applyBorder="1" applyAlignment="1">
      <alignment vertical="center" wrapText="1"/>
    </xf>
    <xf numFmtId="4" fontId="28" fillId="0" borderId="4" xfId="19" applyNumberFormat="1" applyFont="1" applyBorder="1" applyAlignment="1">
      <alignment vertical="center" wrapText="1"/>
    </xf>
    <xf numFmtId="4" fontId="10" fillId="3" borderId="6" xfId="19" applyNumberFormat="1" applyFont="1" applyFill="1" applyBorder="1" applyAlignment="1">
      <alignment vertical="center" wrapText="1"/>
    </xf>
    <xf numFmtId="0" fontId="10" fillId="0" borderId="75" xfId="2" applyFont="1" applyBorder="1" applyAlignment="1">
      <alignment horizontal="center" vertical="center" wrapText="1"/>
    </xf>
    <xf numFmtId="49" fontId="10" fillId="0" borderId="76" xfId="2" applyNumberFormat="1" applyFont="1" applyBorder="1" applyAlignment="1">
      <alignment horizontal="center" vertical="center" wrapText="1"/>
    </xf>
    <xf numFmtId="0" fontId="10" fillId="0" borderId="7" xfId="2" applyFont="1" applyBorder="1" applyAlignment="1">
      <alignment horizontal="left" vertical="center" wrapText="1"/>
    </xf>
    <xf numFmtId="4" fontId="10" fillId="11" borderId="6" xfId="19" applyNumberFormat="1" applyFont="1" applyFill="1" applyBorder="1" applyAlignment="1">
      <alignment vertical="center" wrapText="1"/>
    </xf>
    <xf numFmtId="4" fontId="10" fillId="3" borderId="54" xfId="19" applyNumberFormat="1" applyFont="1" applyFill="1" applyBorder="1" applyAlignment="1">
      <alignment vertical="center" wrapText="1"/>
    </xf>
    <xf numFmtId="49" fontId="10" fillId="0" borderId="78" xfId="2" applyNumberFormat="1" applyFont="1" applyBorder="1" applyAlignment="1">
      <alignment horizontal="center" vertical="center" wrapText="1"/>
    </xf>
    <xf numFmtId="4" fontId="10" fillId="11" borderId="54" xfId="19" applyNumberFormat="1" applyFont="1" applyFill="1" applyBorder="1" applyAlignment="1">
      <alignment vertical="center" wrapText="1"/>
    </xf>
    <xf numFmtId="4" fontId="10" fillId="3" borderId="11" xfId="19" applyNumberFormat="1" applyFont="1" applyFill="1" applyBorder="1" applyAlignment="1">
      <alignment vertical="center" wrapText="1"/>
    </xf>
    <xf numFmtId="0" fontId="10" fillId="0" borderId="71" xfId="2" applyFont="1" applyBorder="1" applyAlignment="1">
      <alignment horizontal="center" vertical="center" wrapText="1"/>
    </xf>
    <xf numFmtId="49" fontId="10" fillId="0" borderId="134" xfId="2" applyNumberFormat="1" applyFont="1" applyBorder="1" applyAlignment="1">
      <alignment horizontal="center" vertical="center" wrapText="1"/>
    </xf>
    <xf numFmtId="4" fontId="10" fillId="11" borderId="11" xfId="19" applyNumberFormat="1" applyFont="1" applyFill="1" applyBorder="1" applyAlignment="1">
      <alignment vertical="center" wrapText="1"/>
    </xf>
    <xf numFmtId="4" fontId="30" fillId="3" borderId="135" xfId="2" applyNumberFormat="1" applyFont="1" applyFill="1" applyBorder="1" applyAlignment="1">
      <alignment vertical="center"/>
    </xf>
    <xf numFmtId="49" fontId="30" fillId="0" borderId="109" xfId="2" applyNumberFormat="1" applyFont="1" applyBorder="1" applyAlignment="1">
      <alignment horizontal="center" vertical="center"/>
    </xf>
    <xf numFmtId="0" fontId="30" fillId="0" borderId="110" xfId="2" applyFont="1" applyBorder="1" applyAlignment="1">
      <alignment vertical="center"/>
    </xf>
    <xf numFmtId="4" fontId="10" fillId="0" borderId="136" xfId="2" applyNumberFormat="1" applyFont="1" applyBorder="1" applyAlignment="1">
      <alignment horizontal="center" vertical="center"/>
    </xf>
    <xf numFmtId="0" fontId="39" fillId="0" borderId="0" xfId="27" applyFont="1"/>
    <xf numFmtId="4" fontId="39" fillId="0" borderId="0" xfId="27" applyNumberFormat="1" applyFont="1"/>
    <xf numFmtId="4" fontId="10" fillId="3" borderId="126" xfId="19" applyNumberFormat="1" applyFont="1" applyFill="1" applyBorder="1" applyAlignment="1">
      <alignment vertical="center"/>
    </xf>
    <xf numFmtId="0" fontId="10" fillId="0" borderId="60" xfId="2" applyFont="1" applyBorder="1" applyAlignment="1">
      <alignment vertical="center"/>
    </xf>
    <xf numFmtId="4" fontId="10" fillId="11" borderId="126" xfId="19" applyNumberFormat="1" applyFont="1" applyFill="1" applyBorder="1" applyAlignment="1">
      <alignment vertical="center"/>
    </xf>
    <xf numFmtId="4" fontId="10" fillId="4" borderId="126" xfId="19" applyNumberFormat="1" applyFont="1" applyFill="1" applyBorder="1" applyAlignment="1">
      <alignment vertical="center"/>
    </xf>
    <xf numFmtId="4" fontId="10" fillId="0" borderId="95" xfId="19" applyNumberFormat="1" applyFont="1" applyBorder="1" applyAlignment="1">
      <alignment horizontal="center" vertical="center" wrapText="1"/>
    </xf>
    <xf numFmtId="0" fontId="10" fillId="0" borderId="85" xfId="2" applyFont="1" applyBorder="1" applyAlignment="1">
      <alignment vertical="center"/>
    </xf>
    <xf numFmtId="0" fontId="10" fillId="0" borderId="51" xfId="2" applyFont="1" applyBorder="1" applyAlignment="1">
      <alignment horizontal="center" vertical="center"/>
    </xf>
    <xf numFmtId="49" fontId="10" fillId="0" borderId="29" xfId="2" applyNumberFormat="1" applyFont="1" applyBorder="1" applyAlignment="1">
      <alignment horizontal="center" vertical="center"/>
    </xf>
    <xf numFmtId="0" fontId="10" fillId="0" borderId="30" xfId="2" applyFont="1" applyBorder="1" applyAlignment="1">
      <alignment vertical="center"/>
    </xf>
    <xf numFmtId="0" fontId="10" fillId="0" borderId="48" xfId="2" applyFont="1" applyBorder="1" applyAlignment="1">
      <alignment horizontal="center" vertical="center"/>
    </xf>
    <xf numFmtId="4" fontId="30" fillId="3" borderId="137" xfId="2" applyNumberFormat="1" applyFont="1" applyFill="1" applyBorder="1" applyAlignment="1">
      <alignment vertical="center"/>
    </xf>
    <xf numFmtId="0" fontId="30" fillId="0" borderId="59" xfId="2" applyFont="1" applyBorder="1" applyAlignment="1">
      <alignment vertical="center"/>
    </xf>
    <xf numFmtId="4" fontId="10" fillId="0" borderId="138" xfId="2" applyNumberFormat="1" applyFont="1" applyBorder="1" applyAlignment="1">
      <alignment horizontal="center" vertical="center"/>
    </xf>
    <xf numFmtId="4" fontId="10" fillId="3" borderId="82" xfId="19" applyNumberFormat="1" applyFont="1" applyFill="1" applyBorder="1" applyAlignment="1">
      <alignment vertical="center"/>
    </xf>
    <xf numFmtId="4" fontId="10" fillId="11" borderId="82" xfId="19" applyNumberFormat="1" applyFont="1" applyFill="1" applyBorder="1" applyAlignment="1">
      <alignment vertical="center"/>
    </xf>
    <xf numFmtId="4" fontId="10" fillId="4" borderId="82" xfId="19" applyNumberFormat="1" applyFont="1" applyFill="1" applyBorder="1" applyAlignment="1">
      <alignment vertical="center"/>
    </xf>
    <xf numFmtId="0" fontId="10" fillId="0" borderId="69" xfId="2" applyFont="1" applyBorder="1" applyAlignment="1">
      <alignment horizontal="center" vertical="center"/>
    </xf>
    <xf numFmtId="49" fontId="10" fillId="0" borderId="77" xfId="2" applyNumberFormat="1" applyFont="1" applyBorder="1" applyAlignment="1">
      <alignment horizontal="center" vertical="center"/>
    </xf>
    <xf numFmtId="0" fontId="10" fillId="0" borderId="78" xfId="2" applyFont="1" applyBorder="1" applyAlignment="1">
      <alignment vertical="center"/>
    </xf>
    <xf numFmtId="4" fontId="10" fillId="0" borderId="99" xfId="19" applyNumberFormat="1" applyFont="1" applyBorder="1" applyAlignment="1">
      <alignment horizontal="center" vertical="center" wrapText="1"/>
    </xf>
    <xf numFmtId="49" fontId="10" fillId="0" borderId="19" xfId="18" applyNumberFormat="1" applyFont="1" applyBorder="1" applyAlignment="1">
      <alignment horizontal="center" vertical="center"/>
    </xf>
    <xf numFmtId="4" fontId="10" fillId="0" borderId="21" xfId="19" applyNumberFormat="1" applyFont="1" applyBorder="1" applyAlignment="1">
      <alignment horizontal="center" vertical="center" wrapText="1"/>
    </xf>
    <xf numFmtId="49" fontId="10" fillId="0" borderId="30" xfId="18" applyNumberFormat="1" applyFont="1" applyBorder="1" applyAlignment="1">
      <alignment horizontal="center" vertical="center"/>
    </xf>
    <xf numFmtId="4" fontId="10" fillId="0" borderId="0" xfId="18" applyNumberFormat="1" applyFont="1" applyAlignment="1">
      <alignment vertical="center"/>
    </xf>
    <xf numFmtId="0" fontId="10" fillId="0" borderId="95" xfId="2" applyFont="1" applyBorder="1" applyAlignment="1">
      <alignment vertical="top" wrapText="1"/>
    </xf>
    <xf numFmtId="4" fontId="10" fillId="4" borderId="14" xfId="19" applyNumberFormat="1" applyFont="1" applyFill="1" applyBorder="1" applyAlignment="1">
      <alignment vertical="center"/>
    </xf>
    <xf numFmtId="4" fontId="30" fillId="0" borderId="9" xfId="19" applyNumberFormat="1" applyFont="1" applyBorder="1" applyAlignment="1">
      <alignment horizontal="center" vertical="center"/>
    </xf>
    <xf numFmtId="4" fontId="10" fillId="3" borderId="31" xfId="19" applyNumberFormat="1" applyFont="1" applyFill="1" applyBorder="1" applyAlignment="1">
      <alignment vertical="center"/>
    </xf>
    <xf numFmtId="2" fontId="10" fillId="0" borderId="97" xfId="2" applyNumberFormat="1" applyFont="1" applyBorder="1" applyAlignment="1">
      <alignment vertical="center"/>
    </xf>
    <xf numFmtId="4" fontId="10" fillId="11" borderId="31" xfId="19" applyNumberFormat="1" applyFont="1" applyFill="1" applyBorder="1" applyAlignment="1">
      <alignment vertical="center"/>
    </xf>
    <xf numFmtId="4" fontId="10" fillId="4" borderId="31" xfId="19" applyNumberFormat="1" applyFont="1" applyFill="1" applyBorder="1" applyAlignment="1">
      <alignment vertical="center"/>
    </xf>
    <xf numFmtId="2" fontId="10" fillId="0" borderId="96" xfId="2" applyNumberFormat="1" applyFont="1" applyBorder="1" applyAlignment="1">
      <alignment vertical="center"/>
    </xf>
    <xf numFmtId="0" fontId="10" fillId="0" borderId="95" xfId="20" applyFont="1" applyBorder="1" applyAlignment="1">
      <alignment vertical="center" wrapText="1"/>
    </xf>
    <xf numFmtId="4" fontId="26" fillId="11" borderId="21" xfId="19" applyNumberFormat="1" applyFont="1" applyFill="1" applyBorder="1" applyAlignment="1">
      <alignment vertical="center" wrapText="1"/>
    </xf>
    <xf numFmtId="4" fontId="26" fillId="4" borderId="21" xfId="19" applyNumberFormat="1" applyFont="1" applyFill="1" applyBorder="1" applyAlignment="1">
      <alignment vertical="center" wrapText="1"/>
    </xf>
    <xf numFmtId="0" fontId="10" fillId="0" borderId="97" xfId="2" applyFont="1" applyBorder="1" applyAlignment="1">
      <alignment vertical="center" wrapText="1"/>
    </xf>
    <xf numFmtId="4" fontId="26" fillId="11" borderId="31" xfId="19" applyNumberFormat="1" applyFont="1" applyFill="1" applyBorder="1" applyAlignment="1">
      <alignment vertical="center" wrapText="1"/>
    </xf>
    <xf numFmtId="4" fontId="26" fillId="4" borderId="31" xfId="19" applyNumberFormat="1" applyFont="1" applyFill="1" applyBorder="1" applyAlignment="1">
      <alignment vertical="center" wrapText="1"/>
    </xf>
    <xf numFmtId="4" fontId="26" fillId="11" borderId="26" xfId="19" applyNumberFormat="1" applyFont="1" applyFill="1" applyBorder="1" applyAlignment="1">
      <alignment vertical="center" wrapText="1"/>
    </xf>
    <xf numFmtId="4" fontId="26" fillId="4" borderId="26" xfId="19" applyNumberFormat="1" applyFont="1" applyFill="1" applyBorder="1" applyAlignment="1">
      <alignment vertical="center" wrapText="1"/>
    </xf>
    <xf numFmtId="0" fontId="19" fillId="0" borderId="0" xfId="4" applyFont="1" applyAlignment="1">
      <alignment horizontal="center" vertical="center"/>
    </xf>
    <xf numFmtId="4" fontId="10" fillId="4" borderId="21" xfId="19" applyNumberFormat="1" applyFont="1" applyFill="1" applyBorder="1" applyAlignment="1">
      <alignment vertical="center" wrapText="1"/>
    </xf>
    <xf numFmtId="0" fontId="10" fillId="0" borderId="38" xfId="2" applyFont="1" applyBorder="1" applyAlignment="1">
      <alignment horizontal="center" vertical="center" wrapText="1"/>
    </xf>
    <xf numFmtId="4" fontId="10" fillId="4" borderId="14" xfId="19" applyNumberFormat="1" applyFont="1" applyFill="1" applyBorder="1" applyAlignment="1">
      <alignment vertical="center" wrapText="1"/>
    </xf>
    <xf numFmtId="4" fontId="10" fillId="0" borderId="14" xfId="19" applyNumberFormat="1" applyFont="1" applyBorder="1" applyAlignment="1">
      <alignment horizontal="center" vertical="center" wrapText="1"/>
    </xf>
    <xf numFmtId="0" fontId="46" fillId="0" borderId="3" xfId="5" applyFont="1" applyBorder="1" applyAlignment="1">
      <alignment horizontal="center"/>
    </xf>
    <xf numFmtId="0" fontId="47" fillId="0" borderId="3" xfId="5" applyFont="1" applyBorder="1" applyAlignment="1">
      <alignment horizontal="center"/>
    </xf>
    <xf numFmtId="0" fontId="44" fillId="0" borderId="3" xfId="5" applyFont="1" applyBorder="1" applyAlignment="1">
      <alignment horizontal="center"/>
    </xf>
    <xf numFmtId="0" fontId="2" fillId="0" borderId="0" xfId="5" applyAlignment="1">
      <alignment horizontal="right"/>
    </xf>
    <xf numFmtId="49" fontId="10" fillId="0" borderId="75" xfId="11" applyNumberFormat="1" applyFont="1" applyBorder="1" applyAlignment="1">
      <alignment horizontal="center"/>
    </xf>
    <xf numFmtId="4" fontId="30" fillId="3" borderId="31" xfId="19" applyNumberFormat="1" applyFont="1" applyFill="1" applyBorder="1" applyAlignment="1">
      <alignment vertical="center"/>
    </xf>
    <xf numFmtId="0" fontId="30" fillId="0" borderId="110" xfId="2" applyFont="1" applyBorder="1" applyAlignment="1">
      <alignment horizontal="center" vertical="center"/>
    </xf>
    <xf numFmtId="4" fontId="10" fillId="11" borderId="52" xfId="19" applyNumberFormat="1" applyFont="1" applyFill="1" applyBorder="1" applyAlignment="1">
      <alignment vertical="center"/>
    </xf>
    <xf numFmtId="4" fontId="10" fillId="0" borderId="32" xfId="19" applyNumberFormat="1" applyFont="1" applyBorder="1" applyAlignment="1">
      <alignment horizontal="center" vertical="center" wrapText="1"/>
    </xf>
    <xf numFmtId="49" fontId="10" fillId="0" borderId="19" xfId="19" quotePrefix="1" applyNumberFormat="1" applyFont="1" applyBorder="1" applyAlignment="1">
      <alignment horizontal="center" vertical="center"/>
    </xf>
    <xf numFmtId="4" fontId="10" fillId="0" borderId="102" xfId="19" applyNumberFormat="1" applyFont="1" applyBorder="1" applyAlignment="1">
      <alignment horizontal="center" vertical="center" wrapText="1"/>
    </xf>
    <xf numFmtId="49" fontId="10" fillId="0" borderId="0" xfId="19" quotePrefix="1" applyNumberFormat="1" applyFont="1" applyAlignment="1">
      <alignment horizontal="center" vertical="center"/>
    </xf>
    <xf numFmtId="0" fontId="28" fillId="0" borderId="50" xfId="2" applyFont="1" applyBorder="1" applyAlignment="1">
      <alignment horizontal="center" vertical="center" wrapText="1"/>
    </xf>
    <xf numFmtId="4" fontId="10" fillId="11" borderId="9" xfId="12" applyNumberFormat="1" applyFont="1" applyFill="1" applyBorder="1" applyAlignment="1">
      <alignment vertical="center" wrapText="1"/>
    </xf>
    <xf numFmtId="4" fontId="10" fillId="4" borderId="9" xfId="12" applyNumberFormat="1" applyFont="1" applyFill="1" applyBorder="1" applyAlignment="1">
      <alignment vertical="center" wrapText="1"/>
    </xf>
    <xf numFmtId="4" fontId="39" fillId="3" borderId="49" xfId="28" applyNumberFormat="1" applyFont="1" applyFill="1" applyBorder="1"/>
    <xf numFmtId="4" fontId="10" fillId="11" borderId="49" xfId="12" applyNumberFormat="1" applyFont="1" applyFill="1" applyBorder="1" applyAlignment="1">
      <alignment vertical="center" wrapText="1"/>
    </xf>
    <xf numFmtId="4" fontId="10" fillId="4" borderId="14" xfId="12" applyNumberFormat="1" applyFont="1" applyFill="1" applyBorder="1" applyAlignment="1">
      <alignment vertical="center" wrapText="1"/>
    </xf>
    <xf numFmtId="49" fontId="27" fillId="0" borderId="0" xfId="2" applyNumberFormat="1" applyFont="1" applyAlignment="1">
      <alignment horizontal="center"/>
    </xf>
    <xf numFmtId="4" fontId="30" fillId="3" borderId="9" xfId="11" applyNumberFormat="1" applyFont="1" applyFill="1" applyBorder="1" applyAlignment="1">
      <alignment vertical="center"/>
    </xf>
    <xf numFmtId="0" fontId="30" fillId="0" borderId="6" xfId="12" applyFont="1" applyBorder="1" applyAlignment="1">
      <alignment horizontal="center" vertical="center"/>
    </xf>
    <xf numFmtId="49" fontId="30" fillId="0" borderId="8" xfId="11" applyNumberFormat="1" applyFont="1" applyBorder="1" applyAlignment="1">
      <alignment horizontal="center" vertical="center"/>
    </xf>
    <xf numFmtId="4" fontId="30" fillId="4" borderId="9" xfId="11" applyNumberFormat="1" applyFont="1" applyFill="1" applyBorder="1" applyAlignment="1">
      <alignment vertical="center"/>
    </xf>
    <xf numFmtId="0" fontId="10" fillId="0" borderId="95" xfId="11" applyFont="1" applyBorder="1" applyAlignment="1">
      <alignment vertical="center"/>
    </xf>
    <xf numFmtId="0" fontId="30" fillId="0" borderId="95" xfId="11" applyFont="1" applyBorder="1" applyAlignment="1">
      <alignment vertical="center"/>
    </xf>
    <xf numFmtId="0" fontId="10" fillId="0" borderId="97" xfId="11" applyFont="1" applyBorder="1" applyAlignment="1">
      <alignment vertical="center"/>
    </xf>
    <xf numFmtId="4" fontId="30" fillId="3" borderId="31" xfId="19" applyNumberFormat="1" applyFont="1" applyFill="1" applyBorder="1" applyAlignment="1">
      <alignment vertical="center" wrapText="1"/>
    </xf>
    <xf numFmtId="0" fontId="30" fillId="0" borderId="52" xfId="2" applyFont="1" applyBorder="1" applyAlignment="1">
      <alignment horizontal="center" vertical="center"/>
    </xf>
    <xf numFmtId="0" fontId="30" fillId="0" borderId="29" xfId="2" applyFont="1" applyBorder="1" applyAlignment="1">
      <alignment horizontal="center" vertical="center"/>
    </xf>
    <xf numFmtId="4" fontId="30" fillId="4" borderId="31" xfId="19" applyNumberFormat="1" applyFont="1" applyFill="1" applyBorder="1" applyAlignment="1">
      <alignment vertical="center" wrapText="1"/>
    </xf>
    <xf numFmtId="4" fontId="10" fillId="3" borderId="21" xfId="19" applyNumberFormat="1" applyFont="1" applyFill="1" applyBorder="1" applyAlignment="1">
      <alignment vertical="center" wrapText="1"/>
    </xf>
    <xf numFmtId="0" fontId="10" fillId="0" borderId="22" xfId="20" applyFont="1" applyBorder="1" applyAlignment="1">
      <alignment horizontal="left" vertical="center" wrapText="1"/>
    </xf>
    <xf numFmtId="0" fontId="10" fillId="0" borderId="48" xfId="19" applyFont="1" applyBorder="1" applyAlignment="1">
      <alignment horizontal="center" vertical="center"/>
    </xf>
    <xf numFmtId="0" fontId="10" fillId="0" borderId="42" xfId="19" applyFont="1" applyBorder="1" applyAlignment="1">
      <alignment vertical="center" wrapText="1"/>
    </xf>
    <xf numFmtId="0" fontId="10" fillId="0" borderId="51" xfId="19" applyFont="1" applyBorder="1" applyAlignment="1">
      <alignment horizontal="center" vertical="center"/>
    </xf>
    <xf numFmtId="0" fontId="10" fillId="0" borderId="30" xfId="19" applyFont="1" applyBorder="1" applyAlignment="1">
      <alignment vertical="center" wrapText="1"/>
    </xf>
    <xf numFmtId="0" fontId="10" fillId="0" borderId="42" xfId="19" applyFont="1" applyBorder="1" applyAlignment="1">
      <alignment horizontal="center" vertical="center"/>
    </xf>
    <xf numFmtId="0" fontId="39" fillId="0" borderId="20" xfId="27" applyFont="1" applyBorder="1" applyAlignment="1">
      <alignment vertical="center"/>
    </xf>
    <xf numFmtId="4" fontId="39" fillId="11" borderId="21" xfId="27" applyNumberFormat="1" applyFont="1" applyFill="1" applyBorder="1" applyAlignment="1">
      <alignment vertical="center"/>
    </xf>
    <xf numFmtId="0" fontId="10" fillId="0" borderId="44" xfId="19" applyFont="1" applyBorder="1" applyAlignment="1">
      <alignment horizontal="center" vertical="center"/>
    </xf>
    <xf numFmtId="0" fontId="39" fillId="0" borderId="20" xfId="27" applyFont="1" applyBorder="1" applyAlignment="1">
      <alignment vertical="center" wrapText="1"/>
    </xf>
    <xf numFmtId="0" fontId="30" fillId="0" borderId="44" xfId="12" applyFont="1" applyBorder="1" applyAlignment="1">
      <alignment horizontal="center" vertical="center"/>
    </xf>
    <xf numFmtId="0" fontId="30" fillId="0" borderId="20" xfId="11" applyFont="1" applyBorder="1" applyAlignment="1">
      <alignment vertical="center"/>
    </xf>
    <xf numFmtId="4" fontId="30" fillId="11" borderId="31" xfId="11" applyNumberFormat="1" applyFont="1" applyFill="1" applyBorder="1" applyAlignment="1">
      <alignment vertical="center"/>
    </xf>
    <xf numFmtId="4" fontId="30" fillId="4" borderId="31" xfId="11" applyNumberFormat="1" applyFont="1" applyFill="1" applyBorder="1" applyAlignment="1">
      <alignment vertical="center"/>
    </xf>
    <xf numFmtId="0" fontId="30" fillId="0" borderId="48" xfId="12" applyFont="1" applyBorder="1" applyAlignment="1">
      <alignment horizontal="center" vertical="center"/>
    </xf>
    <xf numFmtId="0" fontId="10" fillId="0" borderId="20" xfId="11" applyFont="1" applyBorder="1" applyAlignment="1">
      <alignment vertical="center"/>
    </xf>
    <xf numFmtId="0" fontId="30" fillId="0" borderId="0" xfId="12" applyFont="1" applyAlignment="1">
      <alignment horizontal="center"/>
    </xf>
    <xf numFmtId="49" fontId="30" fillId="0" borderId="0" xfId="11" applyNumberFormat="1" applyFont="1" applyAlignment="1">
      <alignment horizontal="center"/>
    </xf>
    <xf numFmtId="0" fontId="30" fillId="0" borderId="0" xfId="11" applyFont="1"/>
    <xf numFmtId="4" fontId="30" fillId="0" borderId="0" xfId="11" applyNumberFormat="1" applyFont="1"/>
    <xf numFmtId="0" fontId="30" fillId="0" borderId="76" xfId="2" applyFont="1" applyBorder="1" applyAlignment="1">
      <alignment horizontal="left" vertical="center"/>
    </xf>
    <xf numFmtId="4" fontId="30" fillId="4" borderId="10" xfId="19" applyNumberFormat="1" applyFont="1" applyFill="1" applyBorder="1" applyAlignment="1">
      <alignment vertical="center"/>
    </xf>
    <xf numFmtId="4" fontId="10" fillId="3" borderId="14" xfId="19" applyNumberFormat="1" applyFont="1" applyFill="1" applyBorder="1" applyAlignment="1">
      <alignment vertical="center"/>
    </xf>
    <xf numFmtId="0" fontId="10" fillId="0" borderId="71" xfId="2" applyFont="1" applyBorder="1" applyAlignment="1">
      <alignment horizontal="center" vertical="center"/>
    </xf>
    <xf numFmtId="49" fontId="10" fillId="0" borderId="141" xfId="2" applyNumberFormat="1" applyFont="1" applyBorder="1" applyAlignment="1">
      <alignment horizontal="center" vertical="center"/>
    </xf>
    <xf numFmtId="0" fontId="10" fillId="0" borderId="57" xfId="2" applyFont="1" applyBorder="1" applyAlignment="1">
      <alignment horizontal="left" vertical="center" wrapText="1"/>
    </xf>
    <xf numFmtId="4" fontId="10" fillId="4" borderId="15" xfId="19" applyNumberFormat="1" applyFont="1" applyFill="1" applyBorder="1" applyAlignment="1">
      <alignment vertical="center"/>
    </xf>
    <xf numFmtId="4" fontId="10" fillId="0" borderId="14" xfId="19" applyNumberFormat="1" applyFont="1" applyBorder="1" applyAlignment="1">
      <alignment horizontal="center" vertical="center"/>
    </xf>
    <xf numFmtId="0" fontId="10" fillId="0" borderId="10" xfId="19" applyFont="1" applyBorder="1" applyAlignment="1">
      <alignment vertical="center"/>
    </xf>
    <xf numFmtId="0" fontId="10" fillId="10" borderId="95" xfId="20" applyFont="1" applyFill="1" applyBorder="1" applyAlignment="1">
      <alignment vertical="center" wrapText="1"/>
    </xf>
    <xf numFmtId="0" fontId="22" fillId="0" borderId="22" xfId="19" applyFont="1" applyBorder="1" applyAlignment="1">
      <alignment vertical="center"/>
    </xf>
    <xf numFmtId="49" fontId="10" fillId="0" borderId="0" xfId="19" applyNumberFormat="1" applyFont="1" applyAlignment="1">
      <alignment vertical="center"/>
    </xf>
    <xf numFmtId="0" fontId="19" fillId="0" borderId="0" xfId="4" applyFont="1" applyAlignment="1">
      <alignment horizontal="center"/>
    </xf>
    <xf numFmtId="4" fontId="33" fillId="0" borderId="5" xfId="19" applyNumberFormat="1" applyFont="1" applyBorder="1" applyAlignment="1">
      <alignment vertical="center" wrapText="1"/>
    </xf>
    <xf numFmtId="4" fontId="30" fillId="3" borderId="9" xfId="19" applyNumberFormat="1" applyFont="1" applyFill="1" applyBorder="1" applyAlignment="1">
      <alignment vertical="center" wrapText="1"/>
    </xf>
    <xf numFmtId="4" fontId="30" fillId="11" borderId="40" xfId="19" applyNumberFormat="1" applyFont="1" applyFill="1" applyBorder="1" applyAlignment="1">
      <alignment vertical="center" wrapText="1"/>
    </xf>
    <xf numFmtId="49" fontId="10" fillId="10" borderId="19" xfId="13" applyNumberFormat="1" applyFont="1" applyFill="1" applyBorder="1" applyAlignment="1">
      <alignment horizontal="center" vertical="center"/>
    </xf>
    <xf numFmtId="0" fontId="10" fillId="0" borderId="142" xfId="2" applyFont="1" applyBorder="1" applyAlignment="1">
      <alignment vertical="center"/>
    </xf>
    <xf numFmtId="4" fontId="10" fillId="11" borderId="42" xfId="19" applyNumberFormat="1" applyFont="1" applyFill="1" applyBorder="1" applyAlignment="1">
      <alignment vertical="center" wrapText="1"/>
    </xf>
    <xf numFmtId="4" fontId="10" fillId="0" borderId="21" xfId="19" applyNumberFormat="1" applyFont="1" applyBorder="1" applyAlignment="1">
      <alignment horizontal="center"/>
    </xf>
    <xf numFmtId="0" fontId="10" fillId="0" borderId="142" xfId="2" applyFont="1" applyBorder="1" applyAlignment="1">
      <alignment horizontal="left"/>
    </xf>
    <xf numFmtId="4" fontId="10" fillId="11" borderId="43" xfId="19" applyNumberFormat="1" applyFont="1" applyFill="1" applyBorder="1" applyAlignment="1">
      <alignment vertical="center" wrapText="1"/>
    </xf>
    <xf numFmtId="4" fontId="10" fillId="4" borderId="26" xfId="19" applyNumberFormat="1" applyFont="1" applyFill="1" applyBorder="1" applyAlignment="1">
      <alignment vertical="center" wrapText="1"/>
    </xf>
    <xf numFmtId="4" fontId="10" fillId="0" borderId="26" xfId="19" applyNumberFormat="1" applyFont="1" applyBorder="1" applyAlignment="1">
      <alignment horizontal="center"/>
    </xf>
    <xf numFmtId="0" fontId="10" fillId="0" borderId="27" xfId="19" applyFont="1" applyBorder="1"/>
    <xf numFmtId="0" fontId="10" fillId="0" borderId="22" xfId="19" applyFont="1" applyBorder="1"/>
    <xf numFmtId="4" fontId="10" fillId="11" borderId="42" xfId="19" applyNumberFormat="1" applyFont="1" applyFill="1" applyBorder="1"/>
    <xf numFmtId="4" fontId="10" fillId="4" borderId="21" xfId="19" applyNumberFormat="1" applyFont="1" applyFill="1" applyBorder="1"/>
    <xf numFmtId="4" fontId="10" fillId="0" borderId="21" xfId="19" applyNumberFormat="1" applyFont="1" applyBorder="1"/>
    <xf numFmtId="4" fontId="10" fillId="11" borderId="128" xfId="19" applyNumberFormat="1" applyFont="1" applyFill="1" applyBorder="1"/>
    <xf numFmtId="4" fontId="10" fillId="4" borderId="49" xfId="19" applyNumberFormat="1" applyFont="1" applyFill="1" applyBorder="1"/>
    <xf numFmtId="4" fontId="10" fillId="0" borderId="49" xfId="19" applyNumberFormat="1" applyFont="1" applyBorder="1"/>
    <xf numFmtId="166" fontId="2" fillId="0" borderId="0" xfId="5" applyNumberFormat="1"/>
    <xf numFmtId="0" fontId="44" fillId="0" borderId="29" xfId="5" applyFont="1" applyBorder="1" applyAlignment="1">
      <alignment horizontal="center"/>
    </xf>
    <xf numFmtId="0" fontId="48" fillId="0" borderId="29" xfId="5" applyFont="1" applyBorder="1" applyAlignment="1">
      <alignment horizontal="center"/>
    </xf>
    <xf numFmtId="0" fontId="44" fillId="0" borderId="19" xfId="5" applyFont="1" applyBorder="1" applyAlignment="1">
      <alignment horizontal="center"/>
    </xf>
    <xf numFmtId="0" fontId="48" fillId="0" borderId="13" xfId="5" applyFont="1" applyBorder="1" applyAlignment="1">
      <alignment horizontal="center"/>
    </xf>
    <xf numFmtId="0" fontId="14" fillId="0" borderId="0" xfId="2" applyFont="1" applyAlignment="1">
      <alignment horizontal="center" vertical="center" wrapText="1"/>
    </xf>
    <xf numFmtId="0" fontId="8" fillId="0" borderId="0" xfId="19" applyFont="1" applyAlignment="1">
      <alignment horizontal="right"/>
    </xf>
    <xf numFmtId="0" fontId="28" fillId="0" borderId="4" xfId="2" applyFont="1" applyBorder="1" applyAlignment="1">
      <alignment horizontal="center" vertical="center" wrapText="1"/>
    </xf>
    <xf numFmtId="4" fontId="10" fillId="3" borderId="4" xfId="19" applyNumberFormat="1" applyFont="1" applyFill="1" applyBorder="1" applyAlignment="1">
      <alignment horizontal="right" vertical="center" wrapText="1"/>
    </xf>
    <xf numFmtId="0" fontId="10" fillId="0" borderId="86" xfId="2" applyFont="1" applyBorder="1" applyAlignment="1">
      <alignment horizontal="center" vertical="center" wrapText="1"/>
    </xf>
    <xf numFmtId="49" fontId="10" fillId="0" borderId="127" xfId="2" applyNumberFormat="1" applyFont="1" applyBorder="1" applyAlignment="1">
      <alignment horizontal="center" vertical="center" wrapText="1"/>
    </xf>
    <xf numFmtId="4" fontId="10" fillId="11" borderId="4" xfId="19" applyNumberFormat="1" applyFont="1" applyFill="1" applyBorder="1" applyAlignment="1">
      <alignment vertical="center" wrapText="1"/>
    </xf>
    <xf numFmtId="4" fontId="10" fillId="4" borderId="4" xfId="19" applyNumberFormat="1" applyFont="1" applyFill="1" applyBorder="1" applyAlignment="1">
      <alignment vertical="center" wrapText="1"/>
    </xf>
    <xf numFmtId="0" fontId="10" fillId="0" borderId="123" xfId="19" applyFont="1" applyBorder="1" applyAlignment="1">
      <alignment horizontal="left"/>
    </xf>
    <xf numFmtId="0" fontId="10" fillId="0" borderId="0" xfId="19" applyFont="1" applyAlignment="1">
      <alignment horizontal="left"/>
    </xf>
    <xf numFmtId="49" fontId="27" fillId="0" borderId="0" xfId="2" applyNumberFormat="1" applyFont="1" applyAlignment="1">
      <alignment horizontal="center" vertical="center"/>
    </xf>
    <xf numFmtId="0" fontId="30" fillId="0" borderId="40" xfId="11" applyFont="1" applyBorder="1" applyAlignment="1">
      <alignment vertical="center"/>
    </xf>
    <xf numFmtId="4" fontId="30" fillId="11" borderId="9" xfId="11" applyNumberFormat="1" applyFont="1" applyFill="1" applyBorder="1" applyAlignment="1">
      <alignment vertical="center"/>
    </xf>
    <xf numFmtId="4" fontId="10" fillId="0" borderId="94" xfId="19" applyNumberFormat="1" applyFont="1" applyBorder="1" applyAlignment="1">
      <alignment horizontal="center" vertical="center" wrapText="1"/>
    </xf>
    <xf numFmtId="0" fontId="10" fillId="0" borderId="19" xfId="11" applyFont="1" applyBorder="1" applyAlignment="1">
      <alignment vertical="center"/>
    </xf>
    <xf numFmtId="0" fontId="10" fillId="0" borderId="19" xfId="11" applyFont="1" applyBorder="1" applyAlignment="1">
      <alignment vertical="center" wrapText="1"/>
    </xf>
    <xf numFmtId="49" fontId="39" fillId="0" borderId="42" xfId="27" applyNumberFormat="1" applyFont="1" applyBorder="1" applyAlignment="1">
      <alignment horizontal="center"/>
    </xf>
    <xf numFmtId="0" fontId="39" fillId="0" borderId="95" xfId="27" applyFont="1" applyBorder="1"/>
    <xf numFmtId="4" fontId="30" fillId="3" borderId="31" xfId="11" applyNumberFormat="1" applyFont="1" applyFill="1" applyBorder="1" applyAlignment="1">
      <alignment vertical="center"/>
    </xf>
    <xf numFmtId="0" fontId="30" fillId="0" borderId="28" xfId="12" applyFont="1" applyBorder="1" applyAlignment="1">
      <alignment horizontal="center" vertical="center"/>
    </xf>
    <xf numFmtId="49" fontId="30" fillId="0" borderId="29" xfId="11" applyNumberFormat="1" applyFont="1" applyBorder="1" applyAlignment="1">
      <alignment horizontal="center" vertical="center"/>
    </xf>
    <xf numFmtId="0" fontId="30" fillId="0" borderId="29" xfId="11" applyFont="1" applyBorder="1" applyAlignment="1">
      <alignment vertical="center"/>
    </xf>
    <xf numFmtId="4" fontId="10" fillId="0" borderId="97" xfId="19" applyNumberFormat="1" applyFont="1" applyBorder="1" applyAlignment="1">
      <alignment horizontal="center" vertical="center" wrapText="1"/>
    </xf>
    <xf numFmtId="0" fontId="30" fillId="0" borderId="18" xfId="12" applyFont="1" applyBorder="1" applyAlignment="1">
      <alignment horizontal="center" vertical="center"/>
    </xf>
    <xf numFmtId="0" fontId="30" fillId="0" borderId="19" xfId="11" applyFont="1" applyBorder="1" applyAlignment="1">
      <alignment vertical="center"/>
    </xf>
    <xf numFmtId="0" fontId="10" fillId="0" borderId="29" xfId="11" applyFont="1" applyBorder="1" applyAlignment="1">
      <alignment vertical="center"/>
    </xf>
    <xf numFmtId="0" fontId="10" fillId="0" borderId="19" xfId="18" applyFont="1" applyBorder="1" applyAlignment="1">
      <alignment vertical="center"/>
    </xf>
    <xf numFmtId="0" fontId="10" fillId="10" borderId="54" xfId="12" applyFont="1" applyFill="1" applyBorder="1" applyAlignment="1">
      <alignment horizontal="center" vertical="center"/>
    </xf>
    <xf numFmtId="49" fontId="10" fillId="10" borderId="20" xfId="11" applyNumberFormat="1" applyFont="1" applyFill="1" applyBorder="1" applyAlignment="1">
      <alignment horizontal="center" vertical="center"/>
    </xf>
    <xf numFmtId="0" fontId="10" fillId="10" borderId="95" xfId="11" applyFont="1" applyFill="1" applyBorder="1" applyAlignment="1">
      <alignment vertical="center"/>
    </xf>
    <xf numFmtId="0" fontId="30" fillId="0" borderId="51" xfId="12" applyFont="1" applyBorder="1" applyAlignment="1">
      <alignment horizontal="center" vertical="center"/>
    </xf>
    <xf numFmtId="0" fontId="30" fillId="0" borderId="30" xfId="11" applyFont="1" applyBorder="1" applyAlignment="1">
      <alignment vertical="center"/>
    </xf>
    <xf numFmtId="0" fontId="10" fillId="0" borderId="51" xfId="12" applyFont="1" applyBorder="1" applyAlignment="1">
      <alignment horizontal="center" vertical="center"/>
    </xf>
    <xf numFmtId="0" fontId="10" fillId="0" borderId="30" xfId="11" applyFont="1" applyBorder="1" applyAlignment="1">
      <alignment vertical="center"/>
    </xf>
    <xf numFmtId="49" fontId="10" fillId="0" borderId="20" xfId="18" applyNumberFormat="1" applyFont="1" applyBorder="1" applyAlignment="1">
      <alignment horizontal="center" vertical="center"/>
    </xf>
    <xf numFmtId="0" fontId="10" fillId="0" borderId="0" xfId="11" applyFont="1" applyAlignment="1">
      <alignment vertical="center"/>
    </xf>
    <xf numFmtId="0" fontId="30" fillId="0" borderId="44" xfId="2" applyFont="1" applyBorder="1" applyAlignment="1">
      <alignment horizontal="center" vertical="center"/>
    </xf>
    <xf numFmtId="4" fontId="30" fillId="0" borderId="30" xfId="2" applyNumberFormat="1" applyFont="1" applyBorder="1" applyAlignment="1">
      <alignment vertical="center"/>
    </xf>
    <xf numFmtId="4" fontId="30" fillId="11" borderId="31" xfId="19" applyNumberFormat="1" applyFont="1" applyFill="1" applyBorder="1" applyAlignment="1">
      <alignment vertical="center" wrapText="1"/>
    </xf>
    <xf numFmtId="4" fontId="10" fillId="0" borderId="20" xfId="2" applyNumberFormat="1" applyFont="1" applyBorder="1" applyAlignment="1">
      <alignment vertical="center" wrapText="1"/>
    </xf>
    <xf numFmtId="4" fontId="10" fillId="11" borderId="21" xfId="19" applyNumberFormat="1" applyFont="1" applyFill="1" applyBorder="1" applyAlignment="1">
      <alignment vertical="center" wrapText="1"/>
    </xf>
    <xf numFmtId="4" fontId="10" fillId="3" borderId="35" xfId="19" applyNumberFormat="1" applyFont="1" applyFill="1" applyBorder="1" applyAlignment="1">
      <alignment vertical="center" wrapText="1"/>
    </xf>
    <xf numFmtId="0" fontId="10" fillId="0" borderId="55" xfId="2" applyFont="1" applyBorder="1" applyAlignment="1">
      <alignment horizontal="center" vertical="center"/>
    </xf>
    <xf numFmtId="4" fontId="10" fillId="0" borderId="33" xfId="2" applyNumberFormat="1" applyFont="1" applyBorder="1" applyAlignment="1">
      <alignment vertical="center" wrapText="1"/>
    </xf>
    <xf numFmtId="4" fontId="10" fillId="11" borderId="35" xfId="19" applyNumberFormat="1" applyFont="1" applyFill="1" applyBorder="1" applyAlignment="1">
      <alignment vertical="center" wrapText="1"/>
    </xf>
    <xf numFmtId="4" fontId="10" fillId="4" borderId="35" xfId="19" applyNumberFormat="1" applyFont="1" applyFill="1" applyBorder="1" applyAlignment="1">
      <alignment vertical="center" wrapText="1"/>
    </xf>
    <xf numFmtId="4" fontId="10" fillId="3" borderId="49" xfId="19" applyNumberFormat="1" applyFont="1" applyFill="1" applyBorder="1" applyAlignment="1">
      <alignment vertical="center" wrapText="1"/>
    </xf>
    <xf numFmtId="4" fontId="10" fillId="11" borderId="49" xfId="19" applyNumberFormat="1" applyFont="1" applyFill="1" applyBorder="1" applyAlignment="1">
      <alignment vertical="center" wrapText="1"/>
    </xf>
    <xf numFmtId="0" fontId="30" fillId="0" borderId="17" xfId="12" applyFont="1" applyBorder="1" applyAlignment="1">
      <alignment horizontal="center" vertical="center"/>
    </xf>
    <xf numFmtId="0" fontId="30" fillId="0" borderId="7" xfId="11" applyFont="1" applyBorder="1" applyAlignment="1">
      <alignment vertical="center"/>
    </xf>
    <xf numFmtId="0" fontId="1" fillId="0" borderId="0" xfId="27" applyAlignment="1">
      <alignment vertical="center"/>
    </xf>
    <xf numFmtId="4" fontId="10" fillId="3" borderId="21" xfId="12" applyNumberFormat="1" applyFont="1" applyFill="1" applyBorder="1" applyAlignment="1">
      <alignment vertical="center"/>
    </xf>
    <xf numFmtId="4" fontId="10" fillId="11" borderId="21" xfId="12" applyNumberFormat="1" applyFont="1" applyFill="1" applyBorder="1" applyAlignment="1">
      <alignment vertical="center"/>
    </xf>
    <xf numFmtId="4" fontId="10" fillId="0" borderId="31" xfId="19" applyNumberFormat="1" applyFont="1" applyBorder="1" applyAlignment="1">
      <alignment horizontal="center" vertical="center" wrapText="1"/>
    </xf>
    <xf numFmtId="4" fontId="10" fillId="3" borderId="31" xfId="12" applyNumberFormat="1" applyFont="1" applyFill="1" applyBorder="1" applyAlignment="1">
      <alignment vertical="center"/>
    </xf>
    <xf numFmtId="0" fontId="10" fillId="0" borderId="52" xfId="11" applyFont="1" applyBorder="1" applyAlignment="1">
      <alignment horizontal="center" vertical="center"/>
    </xf>
    <xf numFmtId="0" fontId="10" fillId="0" borderId="44" xfId="11" applyFont="1" applyBorder="1" applyAlignment="1">
      <alignment vertical="center" wrapText="1"/>
    </xf>
    <xf numFmtId="4" fontId="10" fillId="11" borderId="31" xfId="12" applyNumberFormat="1" applyFont="1" applyFill="1" applyBorder="1" applyAlignment="1">
      <alignment vertical="center"/>
    </xf>
    <xf numFmtId="0" fontId="10" fillId="0" borderId="18" xfId="11" applyFont="1" applyBorder="1" applyAlignment="1">
      <alignment horizontal="center" vertical="center"/>
    </xf>
    <xf numFmtId="0" fontId="1" fillId="0" borderId="0" xfId="27"/>
    <xf numFmtId="4" fontId="10" fillId="4" borderId="49" xfId="12" applyNumberFormat="1" applyFont="1" applyFill="1" applyBorder="1" applyAlignment="1">
      <alignment vertical="center"/>
    </xf>
    <xf numFmtId="49" fontId="19" fillId="0" borderId="0" xfId="2" applyNumberFormat="1" applyFont="1" applyAlignment="1">
      <alignment horizontal="center" wrapText="1"/>
    </xf>
    <xf numFmtId="0" fontId="8" fillId="0" borderId="0" xfId="19" applyFont="1" applyAlignment="1">
      <alignment horizontal="center" wrapText="1"/>
    </xf>
    <xf numFmtId="0" fontId="10" fillId="0" borderId="0" xfId="19" applyFont="1" applyAlignment="1">
      <alignment horizontal="center" wrapText="1"/>
    </xf>
    <xf numFmtId="4" fontId="1" fillId="0" borderId="0" xfId="27" applyNumberFormat="1"/>
    <xf numFmtId="0" fontId="28" fillId="0" borderId="123" xfId="2" applyFont="1" applyBorder="1" applyAlignment="1">
      <alignment horizontal="center" vertical="center" wrapText="1"/>
    </xf>
    <xf numFmtId="0" fontId="30" fillId="0" borderId="17" xfId="2" applyFont="1" applyBorder="1" applyAlignment="1">
      <alignment horizontal="center"/>
    </xf>
    <xf numFmtId="4" fontId="22" fillId="0" borderId="0" xfId="19" applyNumberFormat="1" applyFont="1" applyAlignment="1">
      <alignment vertical="center" wrapText="1"/>
    </xf>
    <xf numFmtId="0" fontId="33" fillId="0" borderId="50" xfId="2" applyFont="1" applyBorder="1" applyAlignment="1">
      <alignment horizontal="center" vertical="center" wrapText="1"/>
    </xf>
    <xf numFmtId="0" fontId="30" fillId="0" borderId="7" xfId="13" applyFont="1" applyBorder="1"/>
    <xf numFmtId="4" fontId="30" fillId="11" borderId="9" xfId="19" applyNumberFormat="1" applyFont="1" applyFill="1" applyBorder="1" applyAlignment="1">
      <alignment vertical="center" wrapText="1"/>
    </xf>
    <xf numFmtId="49" fontId="10" fillId="0" borderId="19" xfId="19" applyNumberFormat="1" applyFont="1" applyBorder="1" applyAlignment="1">
      <alignment horizontal="center" vertical="center"/>
    </xf>
    <xf numFmtId="0" fontId="10" fillId="0" borderId="21" xfId="19" applyFont="1" applyBorder="1" applyAlignment="1">
      <alignment horizontal="center" vertical="center"/>
    </xf>
    <xf numFmtId="0" fontId="10" fillId="0" borderId="55" xfId="2" applyFont="1" applyBorder="1" applyAlignment="1">
      <alignment horizontal="center" vertical="center" wrapText="1"/>
    </xf>
    <xf numFmtId="0" fontId="10" fillId="0" borderId="33" xfId="19" applyFont="1" applyBorder="1" applyAlignment="1">
      <alignment vertical="center" wrapText="1"/>
    </xf>
    <xf numFmtId="0" fontId="10" fillId="0" borderId="35" xfId="19" applyFont="1" applyBorder="1" applyAlignment="1">
      <alignment horizontal="center" vertical="center"/>
    </xf>
    <xf numFmtId="0" fontId="10" fillId="0" borderId="58" xfId="2" applyFont="1" applyBorder="1" applyAlignment="1">
      <alignment horizontal="center" vertical="center" wrapText="1"/>
    </xf>
    <xf numFmtId="0" fontId="10" fillId="0" borderId="49" xfId="19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4" fontId="33" fillId="0" borderId="4" xfId="29" applyNumberFormat="1" applyFont="1" applyBorder="1" applyAlignment="1">
      <alignment vertical="center"/>
    </xf>
    <xf numFmtId="0" fontId="33" fillId="0" borderId="16" xfId="4" applyFont="1" applyBorder="1" applyAlignment="1">
      <alignment horizontal="center" vertical="center"/>
    </xf>
    <xf numFmtId="0" fontId="33" fillId="0" borderId="3" xfId="4" applyFont="1" applyBorder="1" applyAlignment="1">
      <alignment horizontal="center" vertical="center"/>
    </xf>
    <xf numFmtId="0" fontId="30" fillId="0" borderId="6" xfId="13" applyFont="1" applyBorder="1" applyAlignment="1">
      <alignment horizontal="center"/>
    </xf>
    <xf numFmtId="0" fontId="30" fillId="0" borderId="8" xfId="13" applyFont="1" applyBorder="1" applyAlignment="1">
      <alignment horizontal="center"/>
    </xf>
    <xf numFmtId="0" fontId="30" fillId="0" borderId="10" xfId="13" applyFont="1" applyBorder="1" applyAlignment="1">
      <alignment wrapText="1"/>
    </xf>
    <xf numFmtId="4" fontId="30" fillId="11" borderId="94" xfId="13" applyNumberFormat="1" applyFont="1" applyFill="1" applyBorder="1"/>
    <xf numFmtId="4" fontId="30" fillId="4" borderId="94" xfId="13" applyNumberFormat="1" applyFont="1" applyFill="1" applyBorder="1"/>
    <xf numFmtId="4" fontId="30" fillId="0" borderId="94" xfId="29" applyNumberFormat="1" applyFont="1" applyBorder="1" applyAlignment="1">
      <alignment horizontal="center"/>
    </xf>
    <xf numFmtId="4" fontId="10" fillId="3" borderId="31" xfId="29" applyNumberFormat="1" applyFont="1" applyFill="1" applyBorder="1" applyAlignment="1">
      <alignment horizontal="right"/>
    </xf>
    <xf numFmtId="0" fontId="10" fillId="0" borderId="28" xfId="4" applyFont="1" applyBorder="1" applyAlignment="1">
      <alignment horizontal="center"/>
    </xf>
    <xf numFmtId="49" fontId="10" fillId="0" borderId="29" xfId="4" applyNumberFormat="1" applyFont="1" applyBorder="1" applyAlignment="1">
      <alignment horizontal="center"/>
    </xf>
    <xf numFmtId="0" fontId="10" fillId="0" borderId="30" xfId="29" applyFont="1" applyBorder="1" applyAlignment="1">
      <alignment horizontal="left" wrapText="1"/>
    </xf>
    <xf numFmtId="4" fontId="10" fillId="11" borderId="31" xfId="29" applyNumberFormat="1" applyFont="1" applyFill="1" applyBorder="1" applyAlignment="1">
      <alignment horizontal="right"/>
    </xf>
    <xf numFmtId="4" fontId="10" fillId="4" borderId="31" xfId="29" applyNumberFormat="1" applyFont="1" applyFill="1" applyBorder="1" applyAlignment="1">
      <alignment horizontal="right"/>
    </xf>
    <xf numFmtId="4" fontId="10" fillId="3" borderId="21" xfId="29" applyNumberFormat="1" applyFont="1" applyFill="1" applyBorder="1" applyAlignment="1">
      <alignment horizontal="right"/>
    </xf>
    <xf numFmtId="0" fontId="10" fillId="0" borderId="18" xfId="4" applyFont="1" applyBorder="1" applyAlignment="1">
      <alignment horizontal="center"/>
    </xf>
    <xf numFmtId="49" fontId="10" fillId="0" borderId="19" xfId="4" applyNumberFormat="1" applyFont="1" applyBorder="1" applyAlignment="1">
      <alignment horizontal="center"/>
    </xf>
    <xf numFmtId="0" fontId="10" fillId="0" borderId="20" xfId="29" applyFont="1" applyBorder="1" applyAlignment="1">
      <alignment horizontal="left" wrapText="1"/>
    </xf>
    <xf numFmtId="4" fontId="10" fillId="11" borderId="21" xfId="29" applyNumberFormat="1" applyFont="1" applyFill="1" applyBorder="1" applyAlignment="1">
      <alignment horizontal="right"/>
    </xf>
    <xf numFmtId="4" fontId="10" fillId="4" borderId="21" xfId="29" applyNumberFormat="1" applyFont="1" applyFill="1" applyBorder="1" applyAlignment="1">
      <alignment horizontal="right"/>
    </xf>
    <xf numFmtId="0" fontId="30" fillId="0" borderId="52" xfId="13" applyFont="1" applyBorder="1" applyAlignment="1">
      <alignment horizontal="center" vertical="center"/>
    </xf>
    <xf numFmtId="0" fontId="30" fillId="0" borderId="29" xfId="13" applyFont="1" applyBorder="1" applyAlignment="1">
      <alignment horizontal="center" vertical="center"/>
    </xf>
    <xf numFmtId="0" fontId="30" fillId="0" borderId="32" xfId="13" applyFont="1" applyBorder="1" applyAlignment="1">
      <alignment vertical="center" wrapText="1"/>
    </xf>
    <xf numFmtId="4" fontId="30" fillId="11" borderId="97" xfId="13" applyNumberFormat="1" applyFont="1" applyFill="1" applyBorder="1" applyAlignment="1">
      <alignment vertical="center"/>
    </xf>
    <xf numFmtId="4" fontId="30" fillId="4" borderId="97" xfId="13" applyNumberFormat="1" applyFont="1" applyFill="1" applyBorder="1" applyAlignment="1">
      <alignment vertical="center"/>
    </xf>
    <xf numFmtId="4" fontId="10" fillId="3" borderId="49" xfId="29" applyNumberFormat="1" applyFont="1" applyFill="1" applyBorder="1" applyAlignment="1">
      <alignment horizontal="right"/>
    </xf>
    <xf numFmtId="0" fontId="10" fillId="0" borderId="98" xfId="4" applyFont="1" applyBorder="1" applyAlignment="1">
      <alignment horizontal="center"/>
    </xf>
    <xf numFmtId="49" fontId="10" fillId="0" borderId="57" xfId="4" applyNumberFormat="1" applyFont="1" applyBorder="1" applyAlignment="1">
      <alignment horizontal="center"/>
    </xf>
    <xf numFmtId="4" fontId="10" fillId="11" borderId="49" xfId="29" applyNumberFormat="1" applyFont="1" applyFill="1" applyBorder="1" applyAlignment="1">
      <alignment horizontal="right"/>
    </xf>
    <xf numFmtId="4" fontId="10" fillId="4" borderId="49" xfId="29" applyNumberFormat="1" applyFont="1" applyFill="1" applyBorder="1" applyAlignment="1">
      <alignment horizontal="right"/>
    </xf>
    <xf numFmtId="0" fontId="10" fillId="0" borderId="0" xfId="29" applyFont="1" applyAlignment="1">
      <alignment horizontal="left"/>
    </xf>
    <xf numFmtId="4" fontId="10" fillId="0" borderId="0" xfId="29" applyNumberFormat="1" applyFont="1"/>
    <xf numFmtId="4" fontId="10" fillId="0" borderId="0" xfId="29" applyNumberFormat="1" applyFont="1" applyAlignment="1">
      <alignment horizontal="center"/>
    </xf>
    <xf numFmtId="4" fontId="10" fillId="3" borderId="14" xfId="19" applyNumberFormat="1" applyFont="1" applyFill="1" applyBorder="1" applyAlignment="1">
      <alignment vertical="center" wrapText="1"/>
    </xf>
    <xf numFmtId="0" fontId="10" fillId="0" borderId="91" xfId="2" applyFont="1" applyBorder="1" applyAlignment="1">
      <alignment horizontal="left" vertical="center" wrapText="1"/>
    </xf>
    <xf numFmtId="4" fontId="10" fillId="11" borderId="14" xfId="19" applyNumberFormat="1" applyFont="1" applyFill="1" applyBorder="1" applyAlignment="1">
      <alignment vertical="center" wrapText="1"/>
    </xf>
    <xf numFmtId="4" fontId="10" fillId="0" borderId="91" xfId="19" applyNumberFormat="1" applyFont="1" applyBorder="1" applyAlignment="1">
      <alignment horizontal="center" vertical="center" wrapText="1"/>
    </xf>
    <xf numFmtId="0" fontId="44" fillId="0" borderId="3" xfId="5" applyFont="1" applyBorder="1" applyAlignment="1">
      <alignment horizontal="center" vertical="center"/>
    </xf>
    <xf numFmtId="0" fontId="10" fillId="0" borderId="2" xfId="5" applyFont="1" applyBorder="1" applyAlignment="1">
      <alignment horizontal="center" vertical="center"/>
    </xf>
    <xf numFmtId="0" fontId="30" fillId="0" borderId="115" xfId="2" applyFont="1" applyBorder="1" applyAlignment="1">
      <alignment horizontal="center" vertical="center"/>
    </xf>
    <xf numFmtId="0" fontId="30" fillId="0" borderId="143" xfId="2" applyFont="1" applyBorder="1" applyAlignment="1">
      <alignment horizontal="left" vertical="center"/>
    </xf>
    <xf numFmtId="4" fontId="30" fillId="11" borderId="31" xfId="19" applyNumberFormat="1" applyFont="1" applyFill="1" applyBorder="1" applyAlignment="1">
      <alignment vertical="center"/>
    </xf>
    <xf numFmtId="4" fontId="30" fillId="0" borderId="31" xfId="19" applyNumberFormat="1" applyFont="1" applyBorder="1" applyAlignment="1">
      <alignment horizontal="center" vertical="center" wrapText="1"/>
    </xf>
    <xf numFmtId="0" fontId="22" fillId="0" borderId="0" xfId="19" applyFont="1" applyAlignment="1">
      <alignment horizontal="center"/>
    </xf>
    <xf numFmtId="4" fontId="10" fillId="3" borderId="9" xfId="19" applyNumberFormat="1" applyFont="1" applyFill="1" applyBorder="1" applyAlignment="1">
      <alignment vertical="center" wrapText="1"/>
    </xf>
    <xf numFmtId="0" fontId="10" fillId="0" borderId="17" xfId="2" applyFont="1" applyBorder="1" applyAlignment="1">
      <alignment horizontal="center" vertical="center" wrapText="1"/>
    </xf>
    <xf numFmtId="4" fontId="30" fillId="3" borderId="21" xfId="2" applyNumberFormat="1" applyFont="1" applyFill="1" applyBorder="1"/>
    <xf numFmtId="0" fontId="30" fillId="0" borderId="18" xfId="2" applyFont="1" applyBorder="1" applyAlignment="1">
      <alignment horizontal="center"/>
    </xf>
    <xf numFmtId="49" fontId="30" fillId="0" borderId="19" xfId="2" applyNumberFormat="1" applyFont="1" applyBorder="1" applyAlignment="1">
      <alignment horizontal="center"/>
    </xf>
    <xf numFmtId="0" fontId="10" fillId="0" borderId="18" xfId="2" applyFont="1" applyBorder="1" applyAlignment="1">
      <alignment horizontal="center"/>
    </xf>
    <xf numFmtId="49" fontId="10" fillId="0" borderId="19" xfId="2" applyNumberFormat="1" applyFont="1" applyBorder="1" applyAlignment="1">
      <alignment horizontal="center"/>
    </xf>
    <xf numFmtId="0" fontId="10" fillId="0" borderId="95" xfId="2" applyFont="1" applyBorder="1"/>
    <xf numFmtId="4" fontId="30" fillId="3" borderId="9" xfId="2" applyNumberFormat="1" applyFont="1" applyFill="1" applyBorder="1" applyAlignment="1">
      <alignment vertical="center"/>
    </xf>
    <xf numFmtId="4" fontId="30" fillId="11" borderId="9" xfId="2" applyNumberFormat="1" applyFont="1" applyFill="1" applyBorder="1" applyAlignment="1">
      <alignment vertical="center"/>
    </xf>
    <xf numFmtId="4" fontId="30" fillId="4" borderId="9" xfId="2" applyNumberFormat="1" applyFont="1" applyFill="1" applyBorder="1" applyAlignment="1">
      <alignment vertical="center"/>
    </xf>
    <xf numFmtId="4" fontId="10" fillId="3" borderId="21" xfId="2" applyNumberFormat="1" applyFont="1" applyFill="1" applyBorder="1" applyAlignment="1">
      <alignment vertical="center"/>
    </xf>
    <xf numFmtId="4" fontId="10" fillId="11" borderId="21" xfId="2" applyNumberFormat="1" applyFont="1" applyFill="1" applyBorder="1" applyAlignment="1">
      <alignment vertical="center"/>
    </xf>
    <xf numFmtId="4" fontId="10" fillId="4" borderId="21" xfId="2" applyNumberFormat="1" applyFont="1" applyFill="1" applyBorder="1" applyAlignment="1">
      <alignment vertical="center"/>
    </xf>
    <xf numFmtId="4" fontId="30" fillId="11" borderId="31" xfId="2" applyNumberFormat="1" applyFont="1" applyFill="1" applyBorder="1" applyAlignment="1">
      <alignment vertical="center"/>
    </xf>
    <xf numFmtId="4" fontId="30" fillId="4" borderId="31" xfId="2" applyNumberFormat="1" applyFont="1" applyFill="1" applyBorder="1" applyAlignment="1">
      <alignment vertical="center"/>
    </xf>
    <xf numFmtId="4" fontId="10" fillId="3" borderId="26" xfId="2" applyNumberFormat="1" applyFont="1" applyFill="1" applyBorder="1" applyAlignment="1">
      <alignment vertical="center"/>
    </xf>
    <xf numFmtId="0" fontId="10" fillId="0" borderId="25" xfId="2" applyFont="1" applyBorder="1" applyAlignment="1">
      <alignment horizontal="left" vertical="center"/>
    </xf>
    <xf numFmtId="4" fontId="10" fillId="11" borderId="26" xfId="2" applyNumberFormat="1" applyFont="1" applyFill="1" applyBorder="1" applyAlignment="1">
      <alignment vertical="center"/>
    </xf>
    <xf numFmtId="4" fontId="10" fillId="4" borderId="26" xfId="2" applyNumberFormat="1" applyFont="1" applyFill="1" applyBorder="1" applyAlignment="1">
      <alignment vertical="center"/>
    </xf>
    <xf numFmtId="0" fontId="25" fillId="0" borderId="20" xfId="2" applyFont="1" applyBorder="1" applyAlignment="1">
      <alignment vertical="center"/>
    </xf>
    <xf numFmtId="4" fontId="39" fillId="3" borderId="31" xfId="19" applyNumberFormat="1" applyFont="1" applyFill="1" applyBorder="1" applyAlignment="1">
      <alignment vertical="center"/>
    </xf>
    <xf numFmtId="0" fontId="10" fillId="0" borderId="28" xfId="2" applyFont="1" applyBorder="1" applyAlignment="1">
      <alignment horizontal="center" vertical="center"/>
    </xf>
    <xf numFmtId="4" fontId="39" fillId="11" borderId="31" xfId="19" applyNumberFormat="1" applyFont="1" applyFill="1" applyBorder="1" applyAlignment="1">
      <alignment vertical="center"/>
    </xf>
    <xf numFmtId="49" fontId="10" fillId="0" borderId="20" xfId="2" applyNumberFormat="1" applyFont="1" applyBorder="1" applyAlignment="1">
      <alignment horizontal="center" vertical="center"/>
    </xf>
    <xf numFmtId="4" fontId="10" fillId="4" borderId="31" xfId="2" applyNumberFormat="1" applyFont="1" applyFill="1" applyBorder="1" applyAlignment="1">
      <alignment vertical="center"/>
    </xf>
    <xf numFmtId="0" fontId="10" fillId="0" borderId="98" xfId="19" applyFont="1" applyBorder="1" applyAlignment="1">
      <alignment horizontal="center"/>
    </xf>
    <xf numFmtId="4" fontId="30" fillId="0" borderId="94" xfId="19" applyNumberFormat="1" applyFont="1" applyBorder="1" applyAlignment="1">
      <alignment horizontal="center" vertical="center" wrapText="1"/>
    </xf>
    <xf numFmtId="4" fontId="10" fillId="0" borderId="96" xfId="19" applyNumberFormat="1" applyFont="1" applyBorder="1" applyAlignment="1">
      <alignment horizontal="center" vertical="center" wrapText="1"/>
    </xf>
    <xf numFmtId="4" fontId="10" fillId="11" borderId="14" xfId="19" applyNumberFormat="1" applyFont="1" applyFill="1" applyBorder="1" applyAlignment="1">
      <alignment vertical="center"/>
    </xf>
    <xf numFmtId="49" fontId="6" fillId="0" borderId="0" xfId="2" applyNumberFormat="1" applyFont="1" applyAlignment="1">
      <alignment horizontal="center" vertical="center"/>
    </xf>
    <xf numFmtId="1" fontId="12" fillId="0" borderId="0" xfId="19" applyNumberFormat="1" applyFont="1" applyAlignment="1">
      <alignment horizontal="center" vertical="center" wrapText="1"/>
    </xf>
    <xf numFmtId="0" fontId="6" fillId="0" borderId="0" xfId="19" applyFont="1" applyAlignment="1">
      <alignment vertical="center" wrapText="1"/>
    </xf>
    <xf numFmtId="4" fontId="12" fillId="0" borderId="0" xfId="19" applyNumberFormat="1" applyFont="1" applyAlignment="1">
      <alignment vertical="center" wrapText="1"/>
    </xf>
    <xf numFmtId="4" fontId="33" fillId="0" borderId="39" xfId="19" applyNumberFormat="1" applyFont="1" applyBorder="1" applyAlignment="1">
      <alignment vertical="center" wrapText="1"/>
    </xf>
    <xf numFmtId="0" fontId="30" fillId="0" borderId="51" xfId="2" applyFont="1" applyBorder="1" applyAlignment="1">
      <alignment horizontal="center" vertical="center" wrapText="1"/>
    </xf>
    <xf numFmtId="0" fontId="30" fillId="0" borderId="30" xfId="19" applyFont="1" applyBorder="1" applyAlignment="1">
      <alignment vertical="center" wrapText="1"/>
    </xf>
    <xf numFmtId="4" fontId="30" fillId="4" borderId="44" xfId="19" applyNumberFormat="1" applyFont="1" applyFill="1" applyBorder="1" applyAlignment="1">
      <alignment vertical="center" wrapText="1"/>
    </xf>
    <xf numFmtId="4" fontId="10" fillId="4" borderId="42" xfId="19" applyNumberFormat="1" applyFont="1" applyFill="1" applyBorder="1" applyAlignment="1">
      <alignment vertical="center" wrapText="1"/>
    </xf>
    <xf numFmtId="0" fontId="10" fillId="0" borderId="57" xfId="2" applyFont="1" applyBorder="1" applyAlignment="1">
      <alignment horizontal="center" vertical="center"/>
    </xf>
    <xf numFmtId="49" fontId="10" fillId="0" borderId="133" xfId="11" applyNumberFormat="1" applyFont="1" applyBorder="1" applyAlignment="1">
      <alignment horizontal="center"/>
    </xf>
    <xf numFmtId="0" fontId="10" fillId="0" borderId="146" xfId="11" applyFont="1" applyBorder="1"/>
    <xf numFmtId="4" fontId="10" fillId="4" borderId="14" xfId="12" applyNumberFormat="1" applyFont="1" applyFill="1" applyBorder="1"/>
    <xf numFmtId="4" fontId="30" fillId="3" borderId="4" xfId="2" applyNumberFormat="1" applyFont="1" applyFill="1" applyBorder="1" applyAlignment="1">
      <alignment vertical="center" wrapText="1"/>
    </xf>
    <xf numFmtId="0" fontId="30" fillId="0" borderId="16" xfId="2" applyFont="1" applyBorder="1" applyAlignment="1">
      <alignment horizontal="center" vertical="center" wrapText="1"/>
    </xf>
    <xf numFmtId="49" fontId="30" fillId="0" borderId="39" xfId="2" applyNumberFormat="1" applyFont="1" applyBorder="1" applyAlignment="1">
      <alignment horizontal="center" vertical="center" wrapText="1"/>
    </xf>
    <xf numFmtId="0" fontId="30" fillId="0" borderId="2" xfId="2" applyFont="1" applyBorder="1" applyAlignment="1">
      <alignment vertical="center" wrapText="1"/>
    </xf>
    <xf numFmtId="4" fontId="30" fillId="11" borderId="4" xfId="2" applyNumberFormat="1" applyFont="1" applyFill="1" applyBorder="1" applyAlignment="1">
      <alignment vertical="center" wrapText="1"/>
    </xf>
    <xf numFmtId="4" fontId="30" fillId="4" borderId="4" xfId="2" applyNumberFormat="1" applyFont="1" applyFill="1" applyBorder="1" applyAlignment="1">
      <alignment vertical="center" wrapText="1"/>
    </xf>
    <xf numFmtId="4" fontId="10" fillId="0" borderId="66" xfId="19" applyNumberFormat="1" applyFont="1" applyBorder="1" applyAlignment="1">
      <alignment horizontal="center" vertical="center" wrapText="1"/>
    </xf>
    <xf numFmtId="4" fontId="30" fillId="11" borderId="10" xfId="2" applyNumberFormat="1" applyFont="1" applyFill="1" applyBorder="1"/>
    <xf numFmtId="4" fontId="10" fillId="11" borderId="22" xfId="19" applyNumberFormat="1" applyFont="1" applyFill="1" applyBorder="1"/>
    <xf numFmtId="0" fontId="10" fillId="0" borderId="57" xfId="2" applyFont="1" applyBorder="1" applyAlignment="1">
      <alignment horizontal="center"/>
    </xf>
    <xf numFmtId="4" fontId="30" fillId="3" borderId="35" xfId="2" applyNumberFormat="1" applyFont="1" applyFill="1" applyBorder="1" applyAlignment="1">
      <alignment vertical="center" wrapText="1"/>
    </xf>
    <xf numFmtId="0" fontId="30" fillId="0" borderId="124" xfId="2" applyFont="1" applyBorder="1" applyAlignment="1">
      <alignment horizontal="center" vertical="center" wrapText="1"/>
    </xf>
    <xf numFmtId="0" fontId="30" fillId="0" borderId="115" xfId="2" applyFont="1" applyBorder="1" applyAlignment="1">
      <alignment horizontal="center" vertical="center" wrapText="1"/>
    </xf>
    <xf numFmtId="0" fontId="30" fillId="0" borderId="76" xfId="2" applyFont="1" applyBorder="1" applyAlignment="1">
      <alignment horizontal="left" vertical="center" wrapText="1"/>
    </xf>
    <xf numFmtId="4" fontId="30" fillId="11" borderId="35" xfId="2" applyNumberFormat="1" applyFont="1" applyFill="1" applyBorder="1" applyAlignment="1">
      <alignment vertical="center" wrapText="1"/>
    </xf>
    <xf numFmtId="4" fontId="30" fillId="4" borderId="35" xfId="2" applyNumberFormat="1" applyFont="1" applyFill="1" applyBorder="1" applyAlignment="1">
      <alignment vertical="center" wrapText="1"/>
    </xf>
    <xf numFmtId="4" fontId="30" fillId="0" borderId="36" xfId="2" applyNumberFormat="1" applyFont="1" applyBorder="1" applyAlignment="1">
      <alignment horizontal="center" vertical="center" wrapText="1"/>
    </xf>
    <xf numFmtId="0" fontId="10" fillId="0" borderId="140" xfId="2" applyFont="1" applyBorder="1" applyAlignment="1">
      <alignment horizontal="center" vertical="center" wrapText="1"/>
    </xf>
    <xf numFmtId="0" fontId="10" fillId="0" borderId="139" xfId="2" applyFont="1" applyBorder="1" applyAlignment="1">
      <alignment horizontal="center" vertical="center" wrapText="1"/>
    </xf>
    <xf numFmtId="0" fontId="10" fillId="0" borderId="0" xfId="30" applyFont="1"/>
    <xf numFmtId="0" fontId="10" fillId="0" borderId="0" xfId="30" applyFont="1" applyAlignment="1">
      <alignment horizontal="center"/>
    </xf>
    <xf numFmtId="0" fontId="10" fillId="0" borderId="0" xfId="30" applyFont="1" applyAlignment="1">
      <alignment vertical="center" wrapText="1"/>
    </xf>
    <xf numFmtId="0" fontId="8" fillId="0" borderId="0" xfId="30" applyFont="1" applyAlignment="1">
      <alignment horizontal="center" vertical="center" wrapText="1"/>
    </xf>
    <xf numFmtId="0" fontId="10" fillId="0" borderId="0" xfId="30" applyFont="1" applyAlignment="1">
      <alignment horizontal="center" vertical="center" wrapText="1"/>
    </xf>
    <xf numFmtId="0" fontId="1" fillId="0" borderId="0" xfId="30" applyAlignment="1">
      <alignment vertical="center" wrapText="1"/>
    </xf>
    <xf numFmtId="0" fontId="22" fillId="0" borderId="0" xfId="30" applyFont="1" applyAlignment="1">
      <alignment vertical="center" wrapText="1"/>
    </xf>
    <xf numFmtId="0" fontId="29" fillId="0" borderId="0" xfId="30" applyFont="1" applyAlignment="1">
      <alignment vertical="center" wrapText="1"/>
    </xf>
    <xf numFmtId="4" fontId="8" fillId="0" borderId="0" xfId="30" applyNumberFormat="1" applyFont="1" applyAlignment="1">
      <alignment vertical="center"/>
    </xf>
    <xf numFmtId="4" fontId="10" fillId="0" borderId="0" xfId="30" applyNumberFormat="1" applyFont="1"/>
    <xf numFmtId="0" fontId="10" fillId="0" borderId="0" xfId="30" applyFont="1" applyAlignment="1">
      <alignment vertical="center"/>
    </xf>
    <xf numFmtId="0" fontId="30" fillId="0" borderId="51" xfId="2" applyFont="1" applyBorder="1" applyAlignment="1">
      <alignment horizontal="center"/>
    </xf>
    <xf numFmtId="4" fontId="30" fillId="0" borderId="30" xfId="2" applyNumberFormat="1" applyFont="1" applyBorder="1"/>
    <xf numFmtId="4" fontId="10" fillId="3" borderId="21" xfId="30" applyNumberFormat="1" applyFont="1" applyFill="1" applyBorder="1" applyAlignment="1">
      <alignment vertical="center" wrapText="1"/>
    </xf>
    <xf numFmtId="0" fontId="10" fillId="0" borderId="4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4" fontId="10" fillId="0" borderId="20" xfId="2" applyNumberFormat="1" applyFont="1" applyBorder="1"/>
    <xf numFmtId="4" fontId="10" fillId="11" borderId="21" xfId="30" applyNumberFormat="1" applyFont="1" applyFill="1" applyBorder="1" applyAlignment="1">
      <alignment vertical="center" wrapText="1"/>
    </xf>
    <xf numFmtId="4" fontId="10" fillId="4" borderId="21" xfId="30" applyNumberFormat="1" applyFont="1" applyFill="1" applyBorder="1" applyAlignment="1">
      <alignment vertical="center" wrapText="1"/>
    </xf>
    <xf numFmtId="4" fontId="10" fillId="0" borderId="22" xfId="30" applyNumberFormat="1" applyFont="1" applyBorder="1" applyAlignment="1">
      <alignment horizontal="center" vertical="center" wrapText="1"/>
    </xf>
    <xf numFmtId="4" fontId="8" fillId="0" borderId="0" xfId="18" applyNumberFormat="1" applyFont="1" applyAlignment="1">
      <alignment vertical="center"/>
    </xf>
    <xf numFmtId="4" fontId="10" fillId="0" borderId="121" xfId="2" applyNumberFormat="1" applyFont="1" applyBorder="1"/>
    <xf numFmtId="4" fontId="10" fillId="4" borderId="49" xfId="30" applyNumberFormat="1" applyFont="1" applyFill="1" applyBorder="1" applyAlignment="1">
      <alignment vertical="center" wrapText="1"/>
    </xf>
    <xf numFmtId="4" fontId="10" fillId="0" borderId="0" xfId="20" applyNumberFormat="1" applyFont="1"/>
    <xf numFmtId="0" fontId="8" fillId="0" borderId="0" xfId="18" applyFont="1" applyAlignment="1">
      <alignment vertical="center"/>
    </xf>
    <xf numFmtId="0" fontId="10" fillId="0" borderId="0" xfId="18" applyFont="1" applyAlignment="1">
      <alignment vertical="center"/>
    </xf>
    <xf numFmtId="0" fontId="10" fillId="0" borderId="0" xfId="20" applyFont="1"/>
    <xf numFmtId="0" fontId="28" fillId="0" borderId="144" xfId="2" applyFont="1" applyBorder="1" applyAlignment="1">
      <alignment horizontal="center" vertical="center" wrapText="1"/>
    </xf>
    <xf numFmtId="0" fontId="30" fillId="0" borderId="20" xfId="2" applyFont="1" applyBorder="1"/>
    <xf numFmtId="4" fontId="30" fillId="11" borderId="6" xfId="2" applyNumberFormat="1" applyFont="1" applyFill="1" applyBorder="1"/>
    <xf numFmtId="4" fontId="30" fillId="0" borderId="22" xfId="2" applyNumberFormat="1" applyFont="1" applyBorder="1" applyAlignment="1">
      <alignment horizontal="center"/>
    </xf>
    <xf numFmtId="4" fontId="10" fillId="3" borderId="9" xfId="2" applyNumberFormat="1" applyFont="1" applyFill="1" applyBorder="1" applyAlignment="1">
      <alignment horizontal="right" vertical="center"/>
    </xf>
    <xf numFmtId="0" fontId="10" fillId="0" borderId="17" xfId="2" applyFont="1" applyBorder="1" applyAlignment="1">
      <alignment horizontal="center" vertical="center"/>
    </xf>
    <xf numFmtId="49" fontId="10" fillId="0" borderId="7" xfId="2" applyNumberFormat="1" applyFont="1" applyBorder="1" applyAlignment="1">
      <alignment horizontal="center" vertical="center"/>
    </xf>
    <xf numFmtId="0" fontId="10" fillId="0" borderId="7" xfId="2" applyFont="1" applyBorder="1" applyAlignment="1">
      <alignment vertical="center"/>
    </xf>
    <xf numFmtId="4" fontId="10" fillId="11" borderId="9" xfId="2" applyNumberFormat="1" applyFont="1" applyFill="1" applyBorder="1" applyAlignment="1">
      <alignment horizontal="right" vertical="center"/>
    </xf>
    <xf numFmtId="4" fontId="10" fillId="4" borderId="40" xfId="2" applyNumberFormat="1" applyFont="1" applyFill="1" applyBorder="1" applyAlignment="1">
      <alignment horizontal="right" vertical="center"/>
    </xf>
    <xf numFmtId="4" fontId="10" fillId="3" borderId="21" xfId="2" applyNumberFormat="1" applyFont="1" applyFill="1" applyBorder="1" applyAlignment="1">
      <alignment horizontal="right" vertical="center"/>
    </xf>
    <xf numFmtId="4" fontId="10" fillId="11" borderId="21" xfId="2" applyNumberFormat="1" applyFont="1" applyFill="1" applyBorder="1" applyAlignment="1">
      <alignment horizontal="right" vertical="center"/>
    </xf>
    <xf numFmtId="4" fontId="10" fillId="4" borderId="42" xfId="2" applyNumberFormat="1" applyFont="1" applyFill="1" applyBorder="1" applyAlignment="1">
      <alignment horizontal="right" vertical="center"/>
    </xf>
    <xf numFmtId="4" fontId="10" fillId="4" borderId="44" xfId="2" applyNumberFormat="1" applyFont="1" applyFill="1" applyBorder="1" applyAlignment="1">
      <alignment horizontal="right" vertical="center" wrapText="1"/>
    </xf>
    <xf numFmtId="49" fontId="10" fillId="0" borderId="25" xfId="2" applyNumberFormat="1" applyFont="1" applyBorder="1" applyAlignment="1">
      <alignment horizontal="center" vertical="center" wrapText="1"/>
    </xf>
    <xf numFmtId="0" fontId="10" fillId="0" borderId="25" xfId="2" applyFont="1" applyBorder="1" applyAlignment="1">
      <alignment vertical="center" wrapText="1"/>
    </xf>
    <xf numFmtId="4" fontId="10" fillId="4" borderId="43" xfId="2" applyNumberFormat="1" applyFont="1" applyFill="1" applyBorder="1" applyAlignment="1">
      <alignment horizontal="right" vertical="center" wrapText="1"/>
    </xf>
    <xf numFmtId="4" fontId="10" fillId="4" borderId="42" xfId="2" applyNumberFormat="1" applyFont="1" applyFill="1" applyBorder="1" applyAlignment="1">
      <alignment horizontal="right" vertical="center" wrapText="1"/>
    </xf>
    <xf numFmtId="0" fontId="10" fillId="0" borderId="95" xfId="19" applyFont="1" applyBorder="1" applyAlignment="1">
      <alignment vertical="center"/>
    </xf>
    <xf numFmtId="0" fontId="50" fillId="0" borderId="21" xfId="19" applyFont="1" applyBorder="1" applyAlignment="1">
      <alignment vertical="center" wrapText="1"/>
    </xf>
    <xf numFmtId="0" fontId="10" fillId="0" borderId="12" xfId="2" applyFont="1" applyBorder="1" applyAlignment="1">
      <alignment vertical="center" wrapText="1"/>
    </xf>
    <xf numFmtId="4" fontId="10" fillId="4" borderId="41" xfId="2" applyNumberFormat="1" applyFont="1" applyFill="1" applyBorder="1" applyAlignment="1">
      <alignment horizontal="right" vertical="center" wrapText="1"/>
    </xf>
    <xf numFmtId="0" fontId="50" fillId="0" borderId="14" xfId="19" applyFont="1" applyBorder="1" applyAlignment="1">
      <alignment vertical="center" wrapText="1"/>
    </xf>
    <xf numFmtId="0" fontId="51" fillId="0" borderId="0" xfId="19" applyFont="1"/>
    <xf numFmtId="49" fontId="19" fillId="0" borderId="0" xfId="2" applyNumberFormat="1" applyFont="1" applyAlignment="1">
      <alignment horizontal="center" vertical="center"/>
    </xf>
    <xf numFmtId="0" fontId="10" fillId="0" borderId="58" xfId="19" applyFont="1" applyBorder="1" applyAlignment="1">
      <alignment horizontal="center" vertical="center"/>
    </xf>
    <xf numFmtId="0" fontId="10" fillId="0" borderId="57" xfId="19" applyFont="1" applyBorder="1" applyAlignment="1">
      <alignment horizontal="center" vertical="center"/>
    </xf>
    <xf numFmtId="0" fontId="10" fillId="0" borderId="0" xfId="17" applyFont="1" applyAlignment="1">
      <alignment vertical="center" wrapText="1"/>
    </xf>
    <xf numFmtId="4" fontId="26" fillId="3" borderId="21" xfId="19" applyNumberFormat="1" applyFont="1" applyFill="1" applyBorder="1" applyAlignment="1">
      <alignment vertical="center" wrapText="1"/>
    </xf>
    <xf numFmtId="4" fontId="26" fillId="3" borderId="31" xfId="19" applyNumberFormat="1" applyFont="1" applyFill="1" applyBorder="1" applyAlignment="1">
      <alignment vertical="center" wrapText="1"/>
    </xf>
    <xf numFmtId="4" fontId="35" fillId="0" borderId="4" xfId="19" applyNumberFormat="1" applyFont="1" applyBorder="1" applyAlignment="1">
      <alignment horizontal="center" vertical="center" wrapText="1"/>
    </xf>
    <xf numFmtId="4" fontId="28" fillId="0" borderId="5" xfId="19" applyNumberFormat="1" applyFont="1" applyBorder="1" applyAlignment="1">
      <alignment horizontal="center" vertical="center" wrapText="1"/>
    </xf>
    <xf numFmtId="0" fontId="10" fillId="0" borderId="19" xfId="31" applyFont="1" applyBorder="1" applyAlignment="1">
      <alignment horizontal="center" vertical="center"/>
    </xf>
    <xf numFmtId="0" fontId="39" fillId="0" borderId="19" xfId="31" applyFont="1" applyBorder="1" applyAlignment="1">
      <alignment horizontal="center" vertical="center"/>
    </xf>
    <xf numFmtId="0" fontId="39" fillId="0" borderId="29" xfId="31" applyFont="1" applyBorder="1" applyAlignment="1">
      <alignment horizontal="center" vertical="center"/>
    </xf>
    <xf numFmtId="4" fontId="10" fillId="0" borderId="22" xfId="19" applyNumberFormat="1" applyFont="1" applyBorder="1" applyAlignment="1">
      <alignment vertical="center" wrapText="1"/>
    </xf>
    <xf numFmtId="0" fontId="10" fillId="0" borderId="19" xfId="2" applyFont="1" applyBorder="1" applyAlignment="1">
      <alignment horizontal="left" vertical="center" wrapText="1"/>
    </xf>
    <xf numFmtId="4" fontId="10" fillId="0" borderId="32" xfId="19" applyNumberFormat="1" applyFont="1" applyBorder="1" applyAlignment="1">
      <alignment vertical="center" wrapText="1"/>
    </xf>
    <xf numFmtId="4" fontId="22" fillId="3" borderId="21" xfId="19" applyNumberFormat="1" applyFont="1" applyFill="1" applyBorder="1" applyAlignment="1">
      <alignment vertical="center" wrapText="1"/>
    </xf>
    <xf numFmtId="4" fontId="22" fillId="11" borderId="21" xfId="19" applyNumberFormat="1" applyFont="1" applyFill="1" applyBorder="1" applyAlignment="1">
      <alignment vertical="center" wrapText="1"/>
    </xf>
    <xf numFmtId="4" fontId="10" fillId="0" borderId="102" xfId="19" applyNumberFormat="1" applyFont="1" applyBorder="1" applyAlignment="1">
      <alignment vertical="center" wrapText="1"/>
    </xf>
    <xf numFmtId="4" fontId="10" fillId="0" borderId="27" xfId="19" applyNumberFormat="1" applyFont="1" applyBorder="1" applyAlignment="1">
      <alignment vertical="center" wrapText="1"/>
    </xf>
    <xf numFmtId="4" fontId="22" fillId="3" borderId="26" xfId="19" applyNumberFormat="1" applyFont="1" applyFill="1" applyBorder="1" applyAlignment="1">
      <alignment vertical="center" wrapText="1"/>
    </xf>
    <xf numFmtId="4" fontId="22" fillId="11" borderId="26" xfId="19" applyNumberFormat="1" applyFont="1" applyFill="1" applyBorder="1" applyAlignment="1">
      <alignment vertical="center" wrapText="1"/>
    </xf>
    <xf numFmtId="4" fontId="26" fillId="3" borderId="26" xfId="19" applyNumberFormat="1" applyFont="1" applyFill="1" applyBorder="1" applyAlignment="1">
      <alignment vertical="center" wrapText="1"/>
    </xf>
    <xf numFmtId="4" fontId="22" fillId="3" borderId="31" xfId="19" applyNumberFormat="1" applyFont="1" applyFill="1" applyBorder="1" applyAlignment="1">
      <alignment vertical="center" wrapText="1"/>
    </xf>
    <xf numFmtId="4" fontId="22" fillId="11" borderId="31" xfId="19" applyNumberFormat="1" applyFont="1" applyFill="1" applyBorder="1" applyAlignment="1">
      <alignment vertical="center" wrapText="1"/>
    </xf>
    <xf numFmtId="0" fontId="10" fillId="0" borderId="37" xfId="2" applyFont="1" applyBorder="1" applyAlignment="1">
      <alignment horizontal="center" vertical="center" wrapText="1"/>
    </xf>
    <xf numFmtId="0" fontId="22" fillId="4" borderId="31" xfId="19" applyFont="1" applyFill="1" applyBorder="1"/>
    <xf numFmtId="4" fontId="26" fillId="3" borderId="31" xfId="19" applyNumberFormat="1" applyFont="1" applyFill="1" applyBorder="1" applyAlignment="1">
      <alignment vertical="center"/>
    </xf>
    <xf numFmtId="4" fontId="26" fillId="11" borderId="31" xfId="19" applyNumberFormat="1" applyFont="1" applyFill="1" applyBorder="1" applyAlignment="1">
      <alignment vertical="center"/>
    </xf>
    <xf numFmtId="4" fontId="22" fillId="3" borderId="21" xfId="19" applyNumberFormat="1" applyFont="1" applyFill="1" applyBorder="1" applyAlignment="1">
      <alignment vertical="center"/>
    </xf>
    <xf numFmtId="4" fontId="22" fillId="11" borderId="21" xfId="19" applyNumberFormat="1" applyFont="1" applyFill="1" applyBorder="1" applyAlignment="1">
      <alignment vertical="center"/>
    </xf>
    <xf numFmtId="4" fontId="22" fillId="3" borderId="49" xfId="19" applyNumberFormat="1" applyFont="1" applyFill="1" applyBorder="1" applyAlignment="1">
      <alignment vertical="center"/>
    </xf>
    <xf numFmtId="0" fontId="39" fillId="0" borderId="19" xfId="18" applyFont="1" applyBorder="1" applyAlignment="1">
      <alignment vertical="center" wrapText="1"/>
    </xf>
    <xf numFmtId="0" fontId="10" fillId="0" borderId="0" xfId="18" applyFont="1" applyAlignment="1">
      <alignment vertical="center" wrapText="1"/>
    </xf>
    <xf numFmtId="0" fontId="33" fillId="0" borderId="93" xfId="2" applyFont="1" applyBorder="1" applyAlignment="1">
      <alignment horizontal="center" vertical="center" wrapText="1"/>
    </xf>
    <xf numFmtId="0" fontId="30" fillId="0" borderId="17" xfId="19" applyFont="1" applyBorder="1" applyAlignment="1">
      <alignment horizontal="center" vertical="center"/>
    </xf>
    <xf numFmtId="49" fontId="52" fillId="0" borderId="29" xfId="2" applyNumberFormat="1" applyFont="1" applyBorder="1" applyAlignment="1">
      <alignment horizontal="center" vertical="center"/>
    </xf>
    <xf numFmtId="0" fontId="8" fillId="0" borderId="69" xfId="11" applyFont="1" applyBorder="1" applyAlignment="1">
      <alignment horizontal="center" vertical="center"/>
    </xf>
    <xf numFmtId="49" fontId="8" fillId="0" borderId="77" xfId="11" applyNumberFormat="1" applyFont="1" applyBorder="1" applyAlignment="1">
      <alignment horizontal="center" vertical="center"/>
    </xf>
    <xf numFmtId="0" fontId="30" fillId="0" borderId="28" xfId="19" applyFont="1" applyBorder="1" applyAlignment="1">
      <alignment horizontal="center" vertical="center"/>
    </xf>
    <xf numFmtId="4" fontId="10" fillId="0" borderId="10" xfId="19" applyNumberFormat="1" applyFont="1" applyBorder="1" applyAlignment="1">
      <alignment horizontal="center" vertical="center" wrapText="1"/>
    </xf>
    <xf numFmtId="4" fontId="10" fillId="11" borderId="31" xfId="2" applyNumberFormat="1" applyFont="1" applyFill="1" applyBorder="1" applyAlignment="1">
      <alignment vertical="center"/>
    </xf>
    <xf numFmtId="4" fontId="10" fillId="4" borderId="22" xfId="19" applyNumberFormat="1" applyFont="1" applyFill="1" applyBorder="1" applyAlignment="1">
      <alignment vertical="center"/>
    </xf>
    <xf numFmtId="49" fontId="10" fillId="0" borderId="22" xfId="19" applyNumberFormat="1" applyFont="1" applyBorder="1" applyAlignment="1">
      <alignment vertical="center" wrapText="1"/>
    </xf>
    <xf numFmtId="4" fontId="10" fillId="11" borderId="49" xfId="2" applyNumberFormat="1" applyFont="1" applyFill="1" applyBorder="1" applyAlignment="1">
      <alignment vertical="center"/>
    </xf>
    <xf numFmtId="4" fontId="10" fillId="4" borderId="49" xfId="2" applyNumberFormat="1" applyFont="1" applyFill="1" applyBorder="1" applyAlignment="1">
      <alignment vertical="center"/>
    </xf>
    <xf numFmtId="0" fontId="33" fillId="0" borderId="2" xfId="4" applyFont="1" applyBorder="1" applyAlignment="1">
      <alignment horizontal="center" vertical="center"/>
    </xf>
    <xf numFmtId="49" fontId="10" fillId="0" borderId="124" xfId="4" applyNumberFormat="1" applyFont="1" applyBorder="1" applyAlignment="1">
      <alignment horizontal="center" vertical="center"/>
    </xf>
    <xf numFmtId="49" fontId="10" fillId="0" borderId="147" xfId="4" applyNumberFormat="1" applyFont="1" applyBorder="1" applyAlignment="1">
      <alignment horizontal="center" vertical="center"/>
    </xf>
    <xf numFmtId="49" fontId="10" fillId="0" borderId="113" xfId="4" applyNumberFormat="1" applyFont="1" applyBorder="1" applyAlignment="1">
      <alignment horizontal="center" vertical="center"/>
    </xf>
    <xf numFmtId="49" fontId="10" fillId="0" borderId="127" xfId="4" applyNumberFormat="1" applyFont="1" applyBorder="1" applyAlignment="1">
      <alignment horizontal="center" vertical="center"/>
    </xf>
    <xf numFmtId="4" fontId="10" fillId="0" borderId="148" xfId="2" applyNumberFormat="1" applyFont="1" applyBorder="1" applyAlignment="1">
      <alignment horizontal="center" vertical="center"/>
    </xf>
    <xf numFmtId="49" fontId="10" fillId="0" borderId="117" xfId="11" applyNumberFormat="1" applyFont="1" applyBorder="1" applyAlignment="1">
      <alignment horizontal="center"/>
    </xf>
    <xf numFmtId="0" fontId="10" fillId="0" borderId="143" xfId="11" applyFont="1" applyBorder="1"/>
    <xf numFmtId="4" fontId="10" fillId="3" borderId="4" xfId="19" applyNumberFormat="1" applyFont="1" applyFill="1" applyBorder="1" applyAlignment="1">
      <alignment vertical="center" wrapText="1"/>
    </xf>
    <xf numFmtId="0" fontId="10" fillId="0" borderId="144" xfId="2" applyFont="1" applyBorder="1" applyAlignment="1">
      <alignment horizontal="center" vertical="center" wrapText="1"/>
    </xf>
    <xf numFmtId="49" fontId="10" fillId="0" borderId="93" xfId="2" applyNumberFormat="1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4" fontId="10" fillId="4" borderId="1" xfId="19" applyNumberFormat="1" applyFont="1" applyFill="1" applyBorder="1" applyAlignment="1">
      <alignment vertical="center" wrapText="1"/>
    </xf>
    <xf numFmtId="0" fontId="10" fillId="0" borderId="4" xfId="19" applyFont="1" applyBorder="1" applyAlignment="1">
      <alignment vertical="center" wrapText="1"/>
    </xf>
    <xf numFmtId="4" fontId="10" fillId="3" borderId="9" xfId="2" applyNumberFormat="1" applyFont="1" applyFill="1" applyBorder="1" applyAlignment="1">
      <alignment vertical="center" wrapText="1"/>
    </xf>
    <xf numFmtId="49" fontId="10" fillId="0" borderId="8" xfId="2" applyNumberFormat="1" applyFont="1" applyBorder="1" applyAlignment="1">
      <alignment horizontal="center" vertical="center" wrapText="1"/>
    </xf>
    <xf numFmtId="4" fontId="10" fillId="11" borderId="9" xfId="2" applyNumberFormat="1" applyFont="1" applyFill="1" applyBorder="1" applyAlignment="1">
      <alignment vertical="center" wrapText="1"/>
    </xf>
    <xf numFmtId="4" fontId="10" fillId="4" borderId="9" xfId="2" applyNumberFormat="1" applyFont="1" applyFill="1" applyBorder="1" applyAlignment="1">
      <alignment vertical="center" wrapText="1"/>
    </xf>
    <xf numFmtId="0" fontId="10" fillId="0" borderId="8" xfId="2" applyFont="1" applyBorder="1" applyAlignment="1">
      <alignment horizontal="left" vertical="center" wrapText="1"/>
    </xf>
    <xf numFmtId="49" fontId="10" fillId="0" borderId="71" xfId="11" applyNumberFormat="1" applyFont="1" applyBorder="1" applyAlignment="1">
      <alignment horizontal="center"/>
    </xf>
    <xf numFmtId="0" fontId="10" fillId="0" borderId="72" xfId="11" applyFont="1" applyBorder="1"/>
    <xf numFmtId="4" fontId="8" fillId="3" borderId="6" xfId="19" applyNumberFormat="1" applyFont="1" applyFill="1" applyBorder="1" applyAlignment="1">
      <alignment vertical="center"/>
    </xf>
    <xf numFmtId="49" fontId="10" fillId="0" borderId="0" xfId="22" applyNumberFormat="1" applyFont="1" applyAlignment="1">
      <alignment horizontal="center" vertical="center"/>
    </xf>
    <xf numFmtId="4" fontId="25" fillId="11" borderId="9" xfId="19" applyNumberFormat="1" applyFont="1" applyFill="1" applyBorder="1" applyAlignment="1">
      <alignment vertical="center"/>
    </xf>
    <xf numFmtId="0" fontId="30" fillId="0" borderId="30" xfId="2" applyFont="1" applyBorder="1" applyAlignment="1">
      <alignment vertical="center"/>
    </xf>
    <xf numFmtId="4" fontId="30" fillId="4" borderId="22" xfId="19" applyNumberFormat="1" applyFont="1" applyFill="1" applyBorder="1" applyAlignment="1">
      <alignment vertical="center"/>
    </xf>
    <xf numFmtId="4" fontId="30" fillId="4" borderId="32" xfId="19" applyNumberFormat="1" applyFont="1" applyFill="1" applyBorder="1" applyAlignment="1">
      <alignment vertical="center"/>
    </xf>
    <xf numFmtId="4" fontId="10" fillId="4" borderId="27" xfId="19" applyNumberFormat="1" applyFont="1" applyFill="1" applyBorder="1" applyAlignment="1">
      <alignment vertical="center"/>
    </xf>
    <xf numFmtId="4" fontId="25" fillId="4" borderId="22" xfId="19" applyNumberFormat="1" applyFont="1" applyFill="1" applyBorder="1" applyAlignment="1">
      <alignment vertical="center"/>
    </xf>
    <xf numFmtId="4" fontId="25" fillId="11" borderId="21" xfId="19" applyNumberFormat="1" applyFont="1" applyFill="1" applyBorder="1" applyAlignment="1">
      <alignment vertical="center"/>
    </xf>
    <xf numFmtId="4" fontId="10" fillId="3" borderId="11" xfId="19" applyNumberFormat="1" applyFont="1" applyFill="1" applyBorder="1" applyAlignment="1">
      <alignment vertical="center"/>
    </xf>
    <xf numFmtId="4" fontId="10" fillId="11" borderId="11" xfId="19" applyNumberFormat="1" applyFont="1" applyFill="1" applyBorder="1" applyAlignment="1">
      <alignment vertical="center"/>
    </xf>
    <xf numFmtId="0" fontId="10" fillId="0" borderId="52" xfId="2" applyFont="1" applyBorder="1" applyAlignment="1">
      <alignment horizontal="center" vertical="center"/>
    </xf>
    <xf numFmtId="0" fontId="10" fillId="0" borderId="107" xfId="2" applyFont="1" applyBorder="1" applyAlignment="1">
      <alignment horizontal="center" vertical="center"/>
    </xf>
    <xf numFmtId="4" fontId="22" fillId="4" borderId="21" xfId="19" applyNumberFormat="1" applyFont="1" applyFill="1" applyBorder="1" applyAlignment="1">
      <alignment vertical="center" wrapText="1"/>
    </xf>
    <xf numFmtId="49" fontId="10" fillId="0" borderId="48" xfId="2" applyNumberFormat="1" applyFont="1" applyBorder="1" applyAlignment="1">
      <alignment horizontal="center" vertical="center"/>
    </xf>
    <xf numFmtId="49" fontId="10" fillId="0" borderId="51" xfId="2" applyNumberFormat="1" applyFont="1" applyBorder="1" applyAlignment="1">
      <alignment horizontal="center" vertical="center"/>
    </xf>
    <xf numFmtId="49" fontId="10" fillId="0" borderId="53" xfId="2" applyNumberFormat="1" applyFont="1" applyBorder="1" applyAlignment="1">
      <alignment horizontal="center" vertical="center"/>
    </xf>
    <xf numFmtId="49" fontId="10" fillId="0" borderId="58" xfId="2" applyNumberFormat="1" applyFont="1" applyBorder="1" applyAlignment="1">
      <alignment horizontal="center" vertical="center"/>
    </xf>
    <xf numFmtId="0" fontId="10" fillId="0" borderId="30" xfId="8" applyFont="1" applyBorder="1" applyAlignment="1">
      <alignment vertical="center" wrapText="1"/>
    </xf>
    <xf numFmtId="0" fontId="10" fillId="0" borderId="20" xfId="8" applyFont="1" applyBorder="1" applyAlignment="1">
      <alignment vertical="center" wrapText="1"/>
    </xf>
    <xf numFmtId="4" fontId="26" fillId="11" borderId="54" xfId="19" applyNumberFormat="1" applyFont="1" applyFill="1" applyBorder="1" applyAlignment="1">
      <alignment vertical="center" wrapText="1"/>
    </xf>
    <xf numFmtId="4" fontId="26" fillId="11" borderId="52" xfId="19" applyNumberFormat="1" applyFont="1" applyFill="1" applyBorder="1" applyAlignment="1">
      <alignment vertical="center" wrapText="1"/>
    </xf>
    <xf numFmtId="4" fontId="26" fillId="11" borderId="54" xfId="8" applyNumberFormat="1" applyFont="1" applyFill="1" applyBorder="1" applyAlignment="1">
      <alignment horizontal="right" vertical="center" wrapText="1"/>
    </xf>
    <xf numFmtId="4" fontId="22" fillId="11" borderId="54" xfId="8" applyNumberFormat="1" applyFont="1" applyFill="1" applyBorder="1" applyAlignment="1">
      <alignment horizontal="right" vertical="center" wrapText="1"/>
    </xf>
    <xf numFmtId="4" fontId="22" fillId="4" borderId="49" xfId="19" applyNumberFormat="1" applyFont="1" applyFill="1" applyBorder="1" applyAlignment="1">
      <alignment vertical="center" wrapText="1"/>
    </xf>
    <xf numFmtId="0" fontId="30" fillId="0" borderId="65" xfId="2" applyFont="1" applyBorder="1" applyAlignment="1">
      <alignment horizontal="left" vertical="center"/>
    </xf>
    <xf numFmtId="0" fontId="10" fillId="0" borderId="75" xfId="11" applyFont="1" applyBorder="1" applyAlignment="1">
      <alignment horizontal="center" vertical="center" wrapText="1"/>
    </xf>
    <xf numFmtId="49" fontId="10" fillId="0" borderId="125" xfId="11" applyNumberFormat="1" applyFont="1" applyBorder="1" applyAlignment="1">
      <alignment horizontal="center" vertical="center" wrapText="1"/>
    </xf>
    <xf numFmtId="0" fontId="44" fillId="0" borderId="57" xfId="21" applyFont="1" applyBorder="1" applyAlignment="1">
      <alignment horizontal="left" vertical="center" wrapText="1"/>
    </xf>
    <xf numFmtId="0" fontId="44" fillId="0" borderId="0" xfId="21" applyFont="1" applyAlignment="1">
      <alignment horizontal="left" vertical="center" wrapText="1"/>
    </xf>
    <xf numFmtId="4" fontId="39" fillId="0" borderId="0" xfId="28" applyNumberFormat="1" applyFont="1"/>
    <xf numFmtId="49" fontId="10" fillId="0" borderId="0" xfId="19" applyNumberFormat="1" applyFont="1"/>
    <xf numFmtId="49" fontId="10" fillId="0" borderId="57" xfId="19" applyNumberFormat="1" applyFont="1" applyBorder="1" applyAlignment="1">
      <alignment horizontal="center" vertical="center"/>
    </xf>
    <xf numFmtId="49" fontId="39" fillId="0" borderId="19" xfId="27" applyNumberFormat="1" applyFont="1" applyBorder="1" applyAlignment="1">
      <alignment horizontal="center" vertical="center"/>
    </xf>
    <xf numFmtId="49" fontId="39" fillId="0" borderId="24" xfId="27" applyNumberFormat="1" applyFont="1" applyBorder="1" applyAlignment="1">
      <alignment horizontal="center" vertical="center"/>
    </xf>
    <xf numFmtId="4" fontId="39" fillId="3" borderId="21" xfId="27" applyNumberFormat="1" applyFont="1" applyFill="1" applyBorder="1" applyAlignment="1">
      <alignment vertical="center"/>
    </xf>
    <xf numFmtId="49" fontId="10" fillId="0" borderId="19" xfId="10" applyNumberFormat="1" applyFont="1" applyBorder="1" applyAlignment="1">
      <alignment horizontal="center" vertical="center"/>
    </xf>
    <xf numFmtId="49" fontId="10" fillId="0" borderId="29" xfId="22" applyNumberFormat="1" applyFont="1" applyBorder="1" applyAlignment="1">
      <alignment horizontal="center" vertical="center"/>
    </xf>
    <xf numFmtId="4" fontId="26" fillId="11" borderId="52" xfId="8" applyNumberFormat="1" applyFont="1" applyFill="1" applyBorder="1" applyAlignment="1">
      <alignment horizontal="right" vertical="center" wrapText="1"/>
    </xf>
    <xf numFmtId="0" fontId="30" fillId="0" borderId="46" xfId="12" applyFont="1" applyBorder="1" applyAlignment="1">
      <alignment horizontal="center" vertical="center"/>
    </xf>
    <xf numFmtId="4" fontId="39" fillId="3" borderId="21" xfId="12" applyNumberFormat="1" applyFont="1" applyFill="1" applyBorder="1" applyAlignment="1">
      <alignment vertical="center"/>
    </xf>
    <xf numFmtId="4" fontId="39" fillId="11" borderId="21" xfId="12" applyNumberFormat="1" applyFont="1" applyFill="1" applyBorder="1" applyAlignment="1">
      <alignment vertical="center"/>
    </xf>
    <xf numFmtId="0" fontId="10" fillId="0" borderId="20" xfId="11" applyFont="1" applyBorder="1" applyAlignment="1">
      <alignment horizontal="left" vertical="center" wrapText="1"/>
    </xf>
    <xf numFmtId="49" fontId="10" fillId="10" borderId="41" xfId="13" applyNumberFormat="1" applyFont="1" applyFill="1" applyBorder="1" applyAlignment="1">
      <alignment horizontal="center" vertical="center"/>
    </xf>
    <xf numFmtId="4" fontId="30" fillId="3" borderId="94" xfId="13" applyNumberFormat="1" applyFont="1" applyFill="1" applyBorder="1"/>
    <xf numFmtId="4" fontId="30" fillId="3" borderId="97" xfId="13" applyNumberFormat="1" applyFont="1" applyFill="1" applyBorder="1" applyAlignment="1">
      <alignment vertical="center"/>
    </xf>
    <xf numFmtId="4" fontId="33" fillId="0" borderId="29" xfId="8" applyNumberFormat="1" applyFont="1" applyBorder="1" applyAlignment="1">
      <alignment vertical="center" wrapText="1"/>
    </xf>
    <xf numFmtId="0" fontId="22" fillId="0" borderId="0" xfId="19" applyFont="1"/>
    <xf numFmtId="0" fontId="10" fillId="0" borderId="97" xfId="22" applyFont="1" applyBorder="1" applyAlignment="1">
      <alignment vertical="center" wrapText="1"/>
    </xf>
    <xf numFmtId="0" fontId="10" fillId="0" borderId="95" xfId="22" applyFont="1" applyBorder="1" applyAlignment="1">
      <alignment vertical="center" wrapText="1"/>
    </xf>
    <xf numFmtId="0" fontId="10" fillId="0" borderId="44" xfId="2" applyFont="1" applyBorder="1" applyAlignment="1">
      <alignment horizontal="center" vertical="center" wrapText="1"/>
    </xf>
    <xf numFmtId="0" fontId="10" fillId="0" borderId="42" xfId="2" applyFont="1" applyBorder="1" applyAlignment="1">
      <alignment horizontal="center" vertical="center" wrapText="1"/>
    </xf>
    <xf numFmtId="0" fontId="10" fillId="0" borderId="128" xfId="2" applyFont="1" applyBorder="1" applyAlignment="1">
      <alignment horizontal="center" vertical="center" wrapText="1"/>
    </xf>
    <xf numFmtId="0" fontId="10" fillId="0" borderId="19" xfId="18" applyFont="1" applyBorder="1" applyAlignment="1">
      <alignment vertical="center" wrapText="1"/>
    </xf>
    <xf numFmtId="2" fontId="53" fillId="0" borderId="8" xfId="32" applyNumberFormat="1" applyFont="1" applyBorder="1" applyAlignment="1">
      <alignment horizontal="left" vertical="center" wrapText="1"/>
    </xf>
    <xf numFmtId="0" fontId="10" fillId="0" borderId="95" xfId="18" applyFont="1" applyBorder="1" applyAlignment="1">
      <alignment vertical="center" wrapText="1"/>
    </xf>
    <xf numFmtId="0" fontId="8" fillId="0" borderId="30" xfId="25" applyFont="1" applyBorder="1" applyAlignment="1">
      <alignment vertical="center" wrapText="1"/>
    </xf>
    <xf numFmtId="0" fontId="10" fillId="0" borderId="20" xfId="18" applyFont="1" applyBorder="1" applyAlignment="1">
      <alignment vertical="center" wrapText="1"/>
    </xf>
    <xf numFmtId="0" fontId="10" fillId="0" borderId="25" xfId="18" applyFont="1" applyBorder="1" applyAlignment="1">
      <alignment vertical="center" wrapText="1"/>
    </xf>
    <xf numFmtId="0" fontId="33" fillId="0" borderId="14" xfId="19" applyFont="1" applyBorder="1" applyAlignment="1">
      <alignment horizontal="center" vertical="center"/>
    </xf>
    <xf numFmtId="0" fontId="10" fillId="0" borderId="51" xfId="2" applyFont="1" applyBorder="1" applyAlignment="1">
      <alignment horizontal="center" vertical="center" wrapText="1"/>
    </xf>
    <xf numFmtId="0" fontId="10" fillId="0" borderId="20" xfId="25" applyFont="1" applyBorder="1" applyAlignment="1">
      <alignment vertical="center" wrapText="1"/>
    </xf>
    <xf numFmtId="0" fontId="10" fillId="0" borderId="29" xfId="25" applyFont="1" applyBorder="1" applyAlignment="1">
      <alignment vertical="center"/>
    </xf>
    <xf numFmtId="0" fontId="25" fillId="0" borderId="29" xfId="2" applyFont="1" applyBorder="1" applyAlignment="1">
      <alignment horizontal="center" vertical="center" wrapText="1"/>
    </xf>
    <xf numFmtId="0" fontId="25" fillId="0" borderId="29" xfId="25" applyFont="1" applyBorder="1" applyAlignment="1">
      <alignment horizontal="left" vertical="center"/>
    </xf>
    <xf numFmtId="0" fontId="25" fillId="0" borderId="32" xfId="19" applyFont="1" applyBorder="1" applyAlignment="1">
      <alignment horizontal="center" vertical="center"/>
    </xf>
    <xf numFmtId="0" fontId="25" fillId="0" borderId="28" xfId="4" applyFont="1" applyBorder="1" applyAlignment="1">
      <alignment horizontal="center" vertical="center"/>
    </xf>
    <xf numFmtId="0" fontId="10" fillId="0" borderId="114" xfId="4" applyFont="1" applyBorder="1" applyAlignment="1">
      <alignment horizontal="center" vertical="center"/>
    </xf>
    <xf numFmtId="0" fontId="10" fillId="0" borderId="112" xfId="4" applyFont="1" applyBorder="1" applyAlignment="1">
      <alignment horizontal="center" vertical="center"/>
    </xf>
    <xf numFmtId="0" fontId="10" fillId="0" borderId="87" xfId="4" applyFont="1" applyBorder="1" applyAlignment="1">
      <alignment horizontal="center" vertical="center"/>
    </xf>
    <xf numFmtId="0" fontId="10" fillId="0" borderId="13" xfId="25" applyFont="1" applyBorder="1" applyAlignment="1">
      <alignment vertical="center"/>
    </xf>
    <xf numFmtId="0" fontId="39" fillId="0" borderId="29" xfId="15" applyFont="1" applyBorder="1" applyAlignment="1">
      <alignment vertical="center"/>
    </xf>
    <xf numFmtId="0" fontId="39" fillId="0" borderId="30" xfId="15" applyFont="1" applyBorder="1" applyAlignment="1">
      <alignment vertical="center"/>
    </xf>
    <xf numFmtId="0" fontId="10" fillId="0" borderId="32" xfId="7" applyFont="1" applyBorder="1" applyAlignment="1">
      <alignment vertical="center" wrapText="1"/>
    </xf>
    <xf numFmtId="0" fontId="39" fillId="0" borderId="20" xfId="15" applyFont="1" applyBorder="1" applyAlignment="1">
      <alignment vertical="center" wrapText="1"/>
    </xf>
    <xf numFmtId="4" fontId="10" fillId="3" borderId="107" xfId="19" applyNumberFormat="1" applyFont="1" applyFill="1" applyBorder="1" applyAlignment="1">
      <alignment vertical="center" wrapText="1"/>
    </xf>
    <xf numFmtId="0" fontId="33" fillId="0" borderId="144" xfId="2" applyFont="1" applyBorder="1" applyAlignment="1">
      <alignment horizontal="center" vertical="center" wrapText="1"/>
    </xf>
    <xf numFmtId="0" fontId="33" fillId="0" borderId="66" xfId="2" applyFont="1" applyBorder="1" applyAlignment="1">
      <alignment horizontal="center" vertical="center" wrapText="1"/>
    </xf>
    <xf numFmtId="0" fontId="30" fillId="0" borderId="97" xfId="2" applyFont="1" applyBorder="1" applyAlignment="1">
      <alignment vertical="center"/>
    </xf>
    <xf numFmtId="0" fontId="52" fillId="0" borderId="28" xfId="19" applyFont="1" applyBorder="1" applyAlignment="1">
      <alignment horizontal="center" vertical="center"/>
    </xf>
    <xf numFmtId="0" fontId="52" fillId="0" borderId="95" xfId="7" applyFont="1" applyBorder="1" applyAlignment="1">
      <alignment horizontal="left" vertical="center" wrapText="1"/>
    </xf>
    <xf numFmtId="0" fontId="10" fillId="0" borderId="28" xfId="19" applyFont="1" applyBorder="1" applyAlignment="1">
      <alignment horizontal="center" vertical="center"/>
    </xf>
    <xf numFmtId="0" fontId="10" fillId="0" borderId="97" xfId="2" applyFont="1" applyBorder="1" applyAlignment="1">
      <alignment vertical="center"/>
    </xf>
    <xf numFmtId="0" fontId="10" fillId="0" borderId="97" xfId="18" applyFont="1" applyBorder="1" applyAlignment="1">
      <alignment vertical="center" wrapText="1"/>
    </xf>
    <xf numFmtId="0" fontId="10" fillId="0" borderId="27" xfId="2" applyFont="1" applyBorder="1" applyAlignment="1">
      <alignment vertical="center"/>
    </xf>
    <xf numFmtId="0" fontId="8" fillId="0" borderId="70" xfId="11" applyFont="1" applyBorder="1" applyAlignment="1">
      <alignment vertical="center"/>
    </xf>
    <xf numFmtId="0" fontId="28" fillId="0" borderId="11" xfId="2" applyFont="1" applyBorder="1" applyAlignment="1">
      <alignment horizontal="center" vertical="center" wrapText="1"/>
    </xf>
    <xf numFmtId="0" fontId="28" fillId="0" borderId="13" xfId="2" applyFont="1" applyBorder="1" applyAlignment="1">
      <alignment horizontal="center" vertical="center" wrapText="1"/>
    </xf>
    <xf numFmtId="4" fontId="10" fillId="3" borderId="14" xfId="19" applyNumberFormat="1" applyFont="1" applyFill="1" applyBorder="1"/>
    <xf numFmtId="4" fontId="10" fillId="3" borderId="54" xfId="22" applyNumberFormat="1" applyFont="1" applyFill="1" applyBorder="1" applyAlignment="1">
      <alignment vertical="center"/>
    </xf>
    <xf numFmtId="49" fontId="10" fillId="0" borderId="0" xfId="18" applyNumberFormat="1" applyFont="1" applyAlignment="1">
      <alignment horizontal="center" vertical="center" wrapText="1"/>
    </xf>
    <xf numFmtId="0" fontId="8" fillId="0" borderId="39" xfId="5" applyFont="1" applyBorder="1" applyAlignment="1">
      <alignment vertical="center"/>
    </xf>
    <xf numFmtId="4" fontId="45" fillId="0" borderId="1" xfId="23" applyNumberFormat="1" applyFont="1" applyBorder="1" applyAlignment="1">
      <alignment vertical="center"/>
    </xf>
    <xf numFmtId="4" fontId="2" fillId="0" borderId="0" xfId="5" applyNumberFormat="1" applyAlignment="1">
      <alignment vertical="center"/>
    </xf>
    <xf numFmtId="0" fontId="48" fillId="0" borderId="11" xfId="5" applyFont="1" applyBorder="1" applyAlignment="1">
      <alignment horizontal="center" vertical="center"/>
    </xf>
    <xf numFmtId="0" fontId="10" fillId="0" borderId="13" xfId="5" applyFont="1" applyBorder="1" applyAlignment="1">
      <alignment horizontal="center" vertical="center"/>
    </xf>
    <xf numFmtId="0" fontId="10" fillId="0" borderId="91" xfId="5" applyFont="1" applyBorder="1" applyAlignment="1">
      <alignment horizontal="center" vertical="center"/>
    </xf>
    <xf numFmtId="0" fontId="54" fillId="0" borderId="0" xfId="23" applyFont="1" applyAlignment="1">
      <alignment vertical="center"/>
    </xf>
    <xf numFmtId="0" fontId="2" fillId="0" borderId="0" xfId="20" applyAlignment="1">
      <alignment vertical="center"/>
    </xf>
    <xf numFmtId="0" fontId="43" fillId="0" borderId="0" xfId="23" applyAlignment="1">
      <alignment vertical="center"/>
    </xf>
    <xf numFmtId="0" fontId="2" fillId="0" borderId="0" xfId="1" applyAlignment="1">
      <alignment vertical="center"/>
    </xf>
    <xf numFmtId="0" fontId="19" fillId="0" borderId="0" xfId="7" applyFont="1" applyAlignment="1">
      <alignment vertical="center"/>
    </xf>
    <xf numFmtId="0" fontId="8" fillId="0" borderId="0" xfId="1" applyFont="1" applyAlignment="1">
      <alignment horizontal="center" vertical="center"/>
    </xf>
    <xf numFmtId="0" fontId="45" fillId="0" borderId="1" xfId="23" applyFont="1" applyBorder="1" applyAlignment="1">
      <alignment horizontal="center" vertical="center"/>
    </xf>
    <xf numFmtId="0" fontId="5" fillId="0" borderId="2" xfId="20" applyFont="1" applyBorder="1" applyAlignment="1">
      <alignment horizontal="center" vertical="center"/>
    </xf>
    <xf numFmtId="0" fontId="5" fillId="0" borderId="66" xfId="20" applyFont="1" applyBorder="1" applyAlignment="1">
      <alignment horizontal="center" vertical="center"/>
    </xf>
    <xf numFmtId="0" fontId="45" fillId="0" borderId="39" xfId="23" applyFont="1" applyBorder="1" applyAlignment="1">
      <alignment horizontal="center" vertical="center"/>
    </xf>
    <xf numFmtId="0" fontId="53" fillId="0" borderId="28" xfId="23" applyFont="1" applyBorder="1" applyAlignment="1">
      <alignment horizontal="center" vertical="center"/>
    </xf>
    <xf numFmtId="0" fontId="55" fillId="0" borderId="30" xfId="20" applyFont="1" applyBorder="1" applyAlignment="1">
      <alignment horizontal="center" vertical="center"/>
    </xf>
    <xf numFmtId="0" fontId="55" fillId="0" borderId="29" xfId="20" applyFont="1" applyBorder="1" applyAlignment="1">
      <alignment horizontal="center" vertical="center"/>
    </xf>
    <xf numFmtId="0" fontId="55" fillId="0" borderId="97" xfId="20" applyFont="1" applyBorder="1" applyAlignment="1">
      <alignment horizontal="center" vertical="center"/>
    </xf>
    <xf numFmtId="0" fontId="53" fillId="0" borderId="44" xfId="23" applyFont="1" applyBorder="1" applyAlignment="1">
      <alignment vertical="center"/>
    </xf>
    <xf numFmtId="0" fontId="44" fillId="0" borderId="54" xfId="23" applyFont="1" applyBorder="1" applyAlignment="1">
      <alignment horizontal="center" vertical="center"/>
    </xf>
    <xf numFmtId="0" fontId="44" fillId="0" borderId="56" xfId="23" applyFont="1" applyBorder="1" applyAlignment="1">
      <alignment horizontal="center" vertical="center"/>
    </xf>
    <xf numFmtId="0" fontId="10" fillId="0" borderId="33" xfId="20" applyFont="1" applyBorder="1" applyAlignment="1">
      <alignment horizontal="center" vertical="center"/>
    </xf>
    <xf numFmtId="0" fontId="10" fillId="0" borderId="34" xfId="20" applyFont="1" applyBorder="1" applyAlignment="1">
      <alignment vertical="center"/>
    </xf>
    <xf numFmtId="0" fontId="44" fillId="0" borderId="100" xfId="23" applyFont="1" applyBorder="1" applyAlignment="1">
      <alignment horizontal="center" vertical="center"/>
    </xf>
    <xf numFmtId="0" fontId="44" fillId="0" borderId="0" xfId="23" applyFont="1" applyAlignment="1">
      <alignment vertical="center"/>
    </xf>
    <xf numFmtId="0" fontId="53" fillId="0" borderId="16" xfId="23" applyFont="1" applyBorder="1" applyAlignment="1">
      <alignment horizontal="center" vertical="center"/>
    </xf>
    <xf numFmtId="0" fontId="55" fillId="0" borderId="2" xfId="20" applyFont="1" applyBorder="1" applyAlignment="1">
      <alignment horizontal="center" vertical="center"/>
    </xf>
    <xf numFmtId="0" fontId="55" fillId="0" borderId="3" xfId="20" applyFont="1" applyBorder="1" applyAlignment="1">
      <alignment horizontal="center" vertical="center"/>
    </xf>
    <xf numFmtId="0" fontId="55" fillId="0" borderId="66" xfId="20" applyFont="1" applyBorder="1" applyAlignment="1">
      <alignment horizontal="center" vertical="center"/>
    </xf>
    <xf numFmtId="0" fontId="25" fillId="0" borderId="39" xfId="20" applyFont="1" applyBorder="1" applyAlignment="1">
      <alignment vertical="center"/>
    </xf>
    <xf numFmtId="0" fontId="15" fillId="0" borderId="0" xfId="20" applyFont="1" applyAlignment="1">
      <alignment vertical="center"/>
    </xf>
    <xf numFmtId="0" fontId="8" fillId="0" borderId="2" xfId="20" applyFont="1" applyBorder="1" applyAlignment="1">
      <alignment horizontal="center" vertical="center"/>
    </xf>
    <xf numFmtId="0" fontId="45" fillId="0" borderId="3" xfId="23" applyFont="1" applyBorder="1" applyAlignment="1">
      <alignment horizontal="center" vertical="center"/>
    </xf>
    <xf numFmtId="0" fontId="45" fillId="0" borderId="66" xfId="23" applyFont="1" applyBorder="1" applyAlignment="1">
      <alignment horizontal="center" vertical="center"/>
    </xf>
    <xf numFmtId="0" fontId="45" fillId="0" borderId="39" xfId="23" applyFont="1" applyBorder="1" applyAlignment="1">
      <alignment vertical="center"/>
    </xf>
    <xf numFmtId="0" fontId="44" fillId="0" borderId="52" xfId="23" applyFont="1" applyBorder="1" applyAlignment="1">
      <alignment horizontal="center" vertical="center"/>
    </xf>
    <xf numFmtId="49" fontId="44" fillId="0" borderId="29" xfId="23" applyNumberFormat="1" applyFont="1" applyBorder="1" applyAlignment="1">
      <alignment horizontal="center" vertical="center"/>
    </xf>
    <xf numFmtId="0" fontId="44" fillId="0" borderId="29" xfId="23" applyFont="1" applyBorder="1" applyAlignment="1">
      <alignment horizontal="center" vertical="center"/>
    </xf>
    <xf numFmtId="0" fontId="44" fillId="0" borderId="97" xfId="23" applyFont="1" applyBorder="1" applyAlignment="1">
      <alignment horizontal="center" vertical="center"/>
    </xf>
    <xf numFmtId="0" fontId="44" fillId="0" borderId="44" xfId="23" applyFont="1" applyBorder="1" applyAlignment="1">
      <alignment vertical="center"/>
    </xf>
    <xf numFmtId="0" fontId="10" fillId="0" borderId="0" xfId="20" applyFont="1" applyAlignment="1">
      <alignment vertical="center"/>
    </xf>
    <xf numFmtId="0" fontId="44" fillId="0" borderId="18" xfId="23" applyFont="1" applyBorder="1" applyAlignment="1">
      <alignment horizontal="center" vertical="center"/>
    </xf>
    <xf numFmtId="0" fontId="44" fillId="0" borderId="48" xfId="23" applyFont="1" applyBorder="1" applyAlignment="1">
      <alignment horizontal="center" vertical="center"/>
    </xf>
    <xf numFmtId="0" fontId="44" fillId="0" borderId="20" xfId="23" applyFont="1" applyBorder="1" applyAlignment="1">
      <alignment horizontal="center" vertical="center"/>
    </xf>
    <xf numFmtId="0" fontId="44" fillId="0" borderId="95" xfId="23" applyFont="1" applyBorder="1" applyAlignment="1">
      <alignment horizontal="center" vertical="center"/>
    </xf>
    <xf numFmtId="0" fontId="44" fillId="0" borderId="19" xfId="23" applyFont="1" applyBorder="1" applyAlignment="1">
      <alignment horizontal="center" vertical="center"/>
    </xf>
    <xf numFmtId="0" fontId="44" fillId="0" borderId="42" xfId="23" applyFont="1" applyBorder="1" applyAlignment="1">
      <alignment vertical="center"/>
    </xf>
    <xf numFmtId="4" fontId="44" fillId="0" borderId="42" xfId="23" applyNumberFormat="1" applyFont="1" applyBorder="1" applyAlignment="1">
      <alignment vertical="center"/>
    </xf>
    <xf numFmtId="0" fontId="44" fillId="0" borderId="28" xfId="23" applyFont="1" applyBorder="1" applyAlignment="1">
      <alignment horizontal="center" vertical="center"/>
    </xf>
    <xf numFmtId="0" fontId="44" fillId="0" borderId="51" xfId="23" applyFont="1" applyBorder="1" applyAlignment="1">
      <alignment horizontal="center" vertical="center"/>
    </xf>
    <xf numFmtId="0" fontId="44" fillId="0" borderId="30" xfId="23" applyFont="1" applyBorder="1" applyAlignment="1">
      <alignment horizontal="center" vertical="center"/>
    </xf>
    <xf numFmtId="4" fontId="44" fillId="0" borderId="44" xfId="23" applyNumberFormat="1" applyFont="1" applyBorder="1" applyAlignment="1">
      <alignment vertical="center"/>
    </xf>
    <xf numFmtId="0" fontId="44" fillId="0" borderId="98" xfId="23" applyFont="1" applyBorder="1" applyAlignment="1">
      <alignment horizontal="center" vertical="center"/>
    </xf>
    <xf numFmtId="0" fontId="44" fillId="0" borderId="58" xfId="23" applyFont="1" applyBorder="1" applyAlignment="1">
      <alignment horizontal="center" vertical="center"/>
    </xf>
    <xf numFmtId="0" fontId="44" fillId="0" borderId="121" xfId="23" applyFont="1" applyBorder="1" applyAlignment="1">
      <alignment horizontal="center" vertical="center"/>
    </xf>
    <xf numFmtId="0" fontId="44" fillId="0" borderId="99" xfId="23" applyFont="1" applyBorder="1" applyAlignment="1">
      <alignment horizontal="center" vertical="center"/>
    </xf>
    <xf numFmtId="4" fontId="44" fillId="0" borderId="128" xfId="23" applyNumberFormat="1" applyFont="1" applyBorder="1" applyAlignment="1">
      <alignment vertical="center"/>
    </xf>
    <xf numFmtId="4" fontId="2" fillId="0" borderId="0" xfId="20" applyNumberFormat="1" applyAlignment="1">
      <alignment vertical="center"/>
    </xf>
    <xf numFmtId="0" fontId="46" fillId="0" borderId="16" xfId="5" applyFont="1" applyBorder="1" applyAlignment="1">
      <alignment horizontal="center" vertical="center"/>
    </xf>
    <xf numFmtId="0" fontId="46" fillId="0" borderId="66" xfId="5" applyFont="1" applyBorder="1" applyAlignment="1">
      <alignment horizontal="center" vertical="center"/>
    </xf>
    <xf numFmtId="166" fontId="47" fillId="0" borderId="4" xfId="5" applyNumberFormat="1" applyFont="1" applyBorder="1" applyAlignment="1">
      <alignment vertical="center"/>
    </xf>
    <xf numFmtId="0" fontId="48" fillId="0" borderId="29" xfId="5" applyFont="1" applyBorder="1" applyAlignment="1">
      <alignment horizontal="center" vertical="center"/>
    </xf>
    <xf numFmtId="4" fontId="22" fillId="3" borderId="49" xfId="19" applyNumberFormat="1" applyFont="1" applyFill="1" applyBorder="1" applyAlignment="1">
      <alignment vertical="center" wrapText="1"/>
    </xf>
    <xf numFmtId="4" fontId="10" fillId="3" borderId="14" xfId="11" applyNumberFormat="1" applyFont="1" applyFill="1" applyBorder="1" applyAlignment="1">
      <alignment vertical="center"/>
    </xf>
    <xf numFmtId="4" fontId="10" fillId="11" borderId="14" xfId="11" applyNumberFormat="1" applyFont="1" applyFill="1" applyBorder="1" applyAlignment="1">
      <alignment vertical="center"/>
    </xf>
    <xf numFmtId="4" fontId="10" fillId="4" borderId="14" xfId="11" applyNumberFormat="1" applyFont="1" applyFill="1" applyBorder="1" applyAlignment="1">
      <alignment vertical="center"/>
    </xf>
    <xf numFmtId="166" fontId="53" fillId="2" borderId="31" xfId="23" applyNumberFormat="1" applyFont="1" applyFill="1" applyBorder="1" applyAlignment="1">
      <alignment vertical="center"/>
    </xf>
    <xf numFmtId="166" fontId="44" fillId="2" borderId="21" xfId="23" applyNumberFormat="1" applyFont="1" applyFill="1" applyBorder="1" applyAlignment="1">
      <alignment vertical="center"/>
    </xf>
    <xf numFmtId="166" fontId="44" fillId="2" borderId="35" xfId="23" applyNumberFormat="1" applyFont="1" applyFill="1" applyBorder="1" applyAlignment="1">
      <alignment vertical="center"/>
    </xf>
    <xf numFmtId="166" fontId="53" fillId="2" borderId="4" xfId="23" applyNumberFormat="1" applyFont="1" applyFill="1" applyBorder="1" applyAlignment="1">
      <alignment vertical="center"/>
    </xf>
    <xf numFmtId="166" fontId="45" fillId="2" borderId="4" xfId="23" applyNumberFormat="1" applyFont="1" applyFill="1" applyBorder="1" applyAlignment="1">
      <alignment vertical="center"/>
    </xf>
    <xf numFmtId="166" fontId="44" fillId="2" borderId="31" xfId="23" applyNumberFormat="1" applyFont="1" applyFill="1" applyBorder="1" applyAlignment="1">
      <alignment vertical="center"/>
    </xf>
    <xf numFmtId="166" fontId="44" fillId="2" borderId="49" xfId="23" applyNumberFormat="1" applyFont="1" applyFill="1" applyBorder="1" applyAlignment="1">
      <alignment vertical="center"/>
    </xf>
    <xf numFmtId="0" fontId="8" fillId="0" borderId="0" xfId="30" applyFont="1" applyAlignment="1">
      <alignment vertical="center" wrapText="1"/>
    </xf>
    <xf numFmtId="4" fontId="10" fillId="3" borderId="49" xfId="11" applyNumberFormat="1" applyFont="1" applyFill="1" applyBorder="1"/>
    <xf numFmtId="0" fontId="10" fillId="0" borderId="58" xfId="12" applyFont="1" applyBorder="1" applyAlignment="1">
      <alignment horizontal="center"/>
    </xf>
    <xf numFmtId="4" fontId="10" fillId="11" borderId="49" xfId="11" applyNumberFormat="1" applyFont="1" applyFill="1" applyBorder="1"/>
    <xf numFmtId="4" fontId="10" fillId="0" borderId="99" xfId="2" applyNumberFormat="1" applyFont="1" applyBorder="1" applyAlignment="1">
      <alignment vertical="center" wrapText="1"/>
    </xf>
    <xf numFmtId="0" fontId="10" fillId="0" borderId="149" xfId="2" applyFont="1" applyBorder="1" applyAlignment="1">
      <alignment horizontal="center" vertical="center" wrapText="1"/>
    </xf>
    <xf numFmtId="0" fontId="10" fillId="0" borderId="134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left" vertical="center" wrapText="1"/>
    </xf>
    <xf numFmtId="0" fontId="33" fillId="0" borderId="36" xfId="19" applyFont="1" applyBorder="1" applyAlignment="1">
      <alignment horizontal="center" vertical="center"/>
    </xf>
    <xf numFmtId="4" fontId="10" fillId="3" borderId="49" xfId="2" applyNumberFormat="1" applyFont="1" applyFill="1" applyBorder="1" applyAlignment="1">
      <alignment vertical="center"/>
    </xf>
    <xf numFmtId="49" fontId="10" fillId="0" borderId="29" xfId="18" applyNumberFormat="1" applyFont="1" applyBorder="1" applyAlignment="1">
      <alignment horizontal="center" vertical="center"/>
    </xf>
    <xf numFmtId="0" fontId="10" fillId="0" borderId="97" xfId="2" applyFont="1" applyBorder="1" applyAlignment="1">
      <alignment vertical="top" wrapText="1"/>
    </xf>
    <xf numFmtId="49" fontId="10" fillId="0" borderId="57" xfId="18" applyNumberFormat="1" applyFont="1" applyBorder="1" applyAlignment="1">
      <alignment horizontal="center" vertical="center"/>
    </xf>
    <xf numFmtId="0" fontId="10" fillId="0" borderId="99" xfId="2" applyFont="1" applyBorder="1" applyAlignment="1">
      <alignment vertical="top" wrapText="1"/>
    </xf>
    <xf numFmtId="4" fontId="48" fillId="3" borderId="31" xfId="5" applyNumberFormat="1" applyFont="1" applyFill="1" applyBorder="1" applyAlignment="1">
      <alignment vertical="center"/>
    </xf>
    <xf numFmtId="0" fontId="48" fillId="0" borderId="101" xfId="5" applyFont="1" applyBorder="1" applyAlignment="1">
      <alignment horizontal="center" vertical="center"/>
    </xf>
    <xf numFmtId="0" fontId="44" fillId="0" borderId="57" xfId="5" applyFont="1" applyBorder="1" applyAlignment="1">
      <alignment horizontal="center" vertical="center"/>
    </xf>
    <xf numFmtId="0" fontId="10" fillId="0" borderId="54" xfId="2" applyFont="1" applyBorder="1" applyAlignment="1">
      <alignment horizontal="center" vertical="center"/>
    </xf>
    <xf numFmtId="4" fontId="10" fillId="4" borderId="21" xfId="19" applyNumberFormat="1" applyFont="1" applyFill="1" applyBorder="1" applyAlignment="1">
      <alignment horizontal="right" vertical="center"/>
    </xf>
    <xf numFmtId="4" fontId="10" fillId="0" borderId="20" xfId="19" applyNumberFormat="1" applyFont="1" applyBorder="1" applyAlignment="1">
      <alignment vertical="center" wrapText="1"/>
    </xf>
    <xf numFmtId="4" fontId="10" fillId="0" borderId="12" xfId="19" applyNumberFormat="1" applyFont="1" applyBorder="1" applyAlignment="1">
      <alignment vertical="center" wrapText="1"/>
    </xf>
    <xf numFmtId="4" fontId="10" fillId="0" borderId="91" xfId="2" applyNumberFormat="1" applyFont="1" applyBorder="1" applyAlignment="1">
      <alignment horizontal="right" vertical="center" wrapText="1"/>
    </xf>
    <xf numFmtId="0" fontId="10" fillId="0" borderId="44" xfId="12" applyFont="1" applyBorder="1" applyAlignment="1">
      <alignment horizontal="center" vertical="center"/>
    </xf>
    <xf numFmtId="0" fontId="10" fillId="0" borderId="47" xfId="2" applyFont="1" applyBorder="1" applyAlignment="1">
      <alignment horizontal="center" vertical="center"/>
    </xf>
    <xf numFmtId="49" fontId="10" fillId="10" borderId="20" xfId="18" applyNumberFormat="1" applyFont="1" applyFill="1" applyBorder="1" applyAlignment="1">
      <alignment horizontal="center" vertical="center" wrapText="1"/>
    </xf>
    <xf numFmtId="0" fontId="39" fillId="0" borderId="28" xfId="12" applyFont="1" applyBorder="1" applyAlignment="1">
      <alignment horizontal="center" vertical="center"/>
    </xf>
    <xf numFmtId="4" fontId="10" fillId="3" borderId="14" xfId="12" applyNumberFormat="1" applyFont="1" applyFill="1" applyBorder="1" applyAlignment="1">
      <alignment vertical="center"/>
    </xf>
    <xf numFmtId="0" fontId="10" fillId="0" borderId="11" xfId="11" applyFont="1" applyBorder="1" applyAlignment="1">
      <alignment horizontal="center" vertical="center"/>
    </xf>
    <xf numFmtId="4" fontId="10" fillId="11" borderId="14" xfId="12" applyNumberFormat="1" applyFont="1" applyFill="1" applyBorder="1" applyAlignment="1">
      <alignment vertical="center"/>
    </xf>
    <xf numFmtId="4" fontId="10" fillId="4" borderId="14" xfId="12" applyNumberFormat="1" applyFont="1" applyFill="1" applyBorder="1" applyAlignment="1">
      <alignment vertical="center"/>
    </xf>
    <xf numFmtId="0" fontId="10" fillId="0" borderId="54" xfId="11" applyFont="1" applyBorder="1" applyAlignment="1">
      <alignment horizontal="center" vertical="center"/>
    </xf>
    <xf numFmtId="4" fontId="10" fillId="3" borderId="21" xfId="29" applyNumberFormat="1" applyFont="1" applyFill="1" applyBorder="1" applyAlignment="1">
      <alignment horizontal="right" vertical="center"/>
    </xf>
    <xf numFmtId="0" fontId="10" fillId="0" borderId="18" xfId="4" applyFont="1" applyBorder="1" applyAlignment="1">
      <alignment horizontal="center" vertical="center"/>
    </xf>
    <xf numFmtId="49" fontId="10" fillId="0" borderId="19" xfId="4" applyNumberFormat="1" applyFont="1" applyBorder="1" applyAlignment="1">
      <alignment horizontal="center" vertical="center"/>
    </xf>
    <xf numFmtId="0" fontId="10" fillId="0" borderId="20" xfId="29" applyFont="1" applyBorder="1" applyAlignment="1">
      <alignment horizontal="left" vertical="center" wrapText="1"/>
    </xf>
    <xf numFmtId="4" fontId="10" fillId="11" borderId="21" xfId="29" applyNumberFormat="1" applyFont="1" applyFill="1" applyBorder="1" applyAlignment="1">
      <alignment horizontal="right" vertical="center"/>
    </xf>
    <xf numFmtId="4" fontId="10" fillId="4" borderId="21" xfId="29" applyNumberFormat="1" applyFont="1" applyFill="1" applyBorder="1" applyAlignment="1">
      <alignment horizontal="right" vertical="center"/>
    </xf>
    <xf numFmtId="0" fontId="10" fillId="0" borderId="24" xfId="2" applyFont="1" applyBorder="1" applyAlignment="1">
      <alignment horizontal="left" vertical="center"/>
    </xf>
    <xf numFmtId="0" fontId="10" fillId="0" borderId="7" xfId="2" applyFont="1" applyBorder="1" applyAlignment="1">
      <alignment horizontal="left" vertical="center"/>
    </xf>
    <xf numFmtId="4" fontId="25" fillId="3" borderId="21" xfId="19" applyNumberFormat="1" applyFont="1" applyFill="1" applyBorder="1" applyAlignment="1">
      <alignment vertical="center" wrapText="1"/>
    </xf>
    <xf numFmtId="4" fontId="25" fillId="11" borderId="21" xfId="19" applyNumberFormat="1" applyFont="1" applyFill="1" applyBorder="1" applyAlignment="1">
      <alignment vertical="center" wrapText="1"/>
    </xf>
    <xf numFmtId="4" fontId="25" fillId="4" borderId="21" xfId="19" applyNumberFormat="1" applyFont="1" applyFill="1" applyBorder="1" applyAlignment="1">
      <alignment vertical="center" wrapText="1"/>
    </xf>
    <xf numFmtId="4" fontId="10" fillId="11" borderId="57" xfId="8" applyNumberFormat="1" applyFont="1" applyFill="1" applyBorder="1" applyAlignment="1">
      <alignment vertical="center" wrapText="1"/>
    </xf>
    <xf numFmtId="4" fontId="28" fillId="0" borderId="66" xfId="2" applyNumberFormat="1" applyFont="1" applyBorder="1" applyAlignment="1">
      <alignment vertical="center" wrapText="1"/>
    </xf>
    <xf numFmtId="49" fontId="10" fillId="10" borderId="57" xfId="13" applyNumberFormat="1" applyFont="1" applyFill="1" applyBorder="1" applyAlignment="1">
      <alignment horizontal="center" vertical="center"/>
    </xf>
    <xf numFmtId="0" fontId="10" fillId="0" borderId="102" xfId="20" applyFont="1" applyBorder="1" applyAlignment="1">
      <alignment horizontal="left" vertical="center" wrapText="1"/>
    </xf>
    <xf numFmtId="4" fontId="10" fillId="4" borderId="49" xfId="12" applyNumberFormat="1" applyFont="1" applyFill="1" applyBorder="1"/>
    <xf numFmtId="4" fontId="24" fillId="0" borderId="0" xfId="2" applyNumberFormat="1" applyFont="1" applyAlignment="1">
      <alignment vertical="center"/>
    </xf>
    <xf numFmtId="4" fontId="30" fillId="0" borderId="0" xfId="2" applyNumberFormat="1" applyFont="1" applyAlignment="1">
      <alignment vertical="center"/>
    </xf>
    <xf numFmtId="49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vertical="center"/>
    </xf>
    <xf numFmtId="49" fontId="10" fillId="0" borderId="71" xfId="11" applyNumberFormat="1" applyFont="1" applyBorder="1" applyAlignment="1">
      <alignment horizontal="center" vertical="center"/>
    </xf>
    <xf numFmtId="0" fontId="10" fillId="0" borderId="72" xfId="11" applyFont="1" applyBorder="1" applyAlignment="1">
      <alignment vertical="center"/>
    </xf>
    <xf numFmtId="4" fontId="10" fillId="3" borderId="86" xfId="19" applyNumberFormat="1" applyFont="1" applyFill="1" applyBorder="1" applyAlignment="1">
      <alignment vertical="center"/>
    </xf>
    <xf numFmtId="0" fontId="10" fillId="0" borderId="2" xfId="5" applyFont="1" applyBorder="1" applyAlignment="1">
      <alignment horizontal="center"/>
    </xf>
    <xf numFmtId="49" fontId="10" fillId="0" borderId="54" xfId="11" applyNumberFormat="1" applyFont="1" applyBorder="1" applyAlignment="1">
      <alignment horizontal="center" vertical="center"/>
    </xf>
    <xf numFmtId="0" fontId="10" fillId="0" borderId="52" xfId="19" applyFont="1" applyBorder="1" applyAlignment="1">
      <alignment horizontal="center" vertical="center" wrapText="1"/>
    </xf>
    <xf numFmtId="0" fontId="44" fillId="0" borderId="13" xfId="5" applyFont="1" applyBorder="1" applyAlignment="1">
      <alignment horizontal="center"/>
    </xf>
    <xf numFmtId="0" fontId="48" fillId="0" borderId="19" xfId="5" applyFont="1" applyBorder="1" applyAlignment="1">
      <alignment horizontal="center"/>
    </xf>
    <xf numFmtId="0" fontId="10" fillId="0" borderId="19" xfId="8" applyFont="1" applyBorder="1" applyAlignment="1">
      <alignment vertical="center" wrapText="1"/>
    </xf>
    <xf numFmtId="0" fontId="10" fillId="0" borderId="19" xfId="8" applyFont="1" applyBorder="1" applyAlignment="1">
      <alignment horizontal="left" vertical="center" wrapText="1"/>
    </xf>
    <xf numFmtId="4" fontId="10" fillId="4" borderId="102" xfId="19" applyNumberFormat="1" applyFont="1" applyFill="1" applyBorder="1" applyAlignment="1">
      <alignment vertical="center"/>
    </xf>
    <xf numFmtId="49" fontId="10" fillId="0" borderId="0" xfId="20" applyNumberFormat="1" applyFont="1" applyAlignment="1">
      <alignment horizontal="center" vertical="center"/>
    </xf>
    <xf numFmtId="4" fontId="25" fillId="0" borderId="18" xfId="7" applyNumberFormat="1" applyFont="1" applyBorder="1" applyAlignment="1">
      <alignment horizontal="center" vertical="center"/>
    </xf>
    <xf numFmtId="0" fontId="10" fillId="0" borderId="38" xfId="7" applyFont="1" applyBorder="1" applyAlignment="1">
      <alignment horizontal="center" vertical="center"/>
    </xf>
    <xf numFmtId="4" fontId="10" fillId="4" borderId="54" xfId="7" applyNumberFormat="1" applyFont="1" applyFill="1" applyBorder="1" applyAlignment="1">
      <alignment vertical="center"/>
    </xf>
    <xf numFmtId="4" fontId="10" fillId="4" borderId="52" xfId="7" applyNumberFormat="1" applyFont="1" applyFill="1" applyBorder="1" applyAlignment="1">
      <alignment vertical="center"/>
    </xf>
    <xf numFmtId="4" fontId="10" fillId="0" borderId="135" xfId="2" applyNumberFormat="1" applyFont="1" applyBorder="1" applyAlignment="1">
      <alignment horizontal="center" vertical="center" wrapText="1"/>
    </xf>
    <xf numFmtId="49" fontId="10" fillId="0" borderId="31" xfId="7" applyNumberFormat="1" applyFont="1" applyBorder="1" applyAlignment="1">
      <alignment horizontal="left" vertical="center" wrapText="1"/>
    </xf>
    <xf numFmtId="49" fontId="10" fillId="0" borderId="21" xfId="7" applyNumberFormat="1" applyFont="1" applyBorder="1" applyAlignment="1">
      <alignment horizontal="left" vertical="center" wrapText="1"/>
    </xf>
    <xf numFmtId="0" fontId="10" fillId="0" borderId="31" xfId="7" applyFont="1" applyBorder="1" applyAlignment="1">
      <alignment vertical="center" wrapText="1"/>
    </xf>
    <xf numFmtId="0" fontId="26" fillId="0" borderId="19" xfId="8" applyFont="1" applyBorder="1" applyAlignment="1">
      <alignment vertical="center" wrapText="1"/>
    </xf>
    <xf numFmtId="0" fontId="22" fillId="0" borderId="19" xfId="8" applyFont="1" applyBorder="1" applyAlignment="1">
      <alignment vertical="center" wrapText="1"/>
    </xf>
    <xf numFmtId="0" fontId="22" fillId="0" borderId="57" xfId="8" applyFont="1" applyBorder="1" applyAlignment="1">
      <alignment vertical="center" wrapText="1"/>
    </xf>
    <xf numFmtId="0" fontId="30" fillId="0" borderId="28" xfId="7" applyFont="1" applyBorder="1" applyAlignment="1">
      <alignment horizontal="center" vertical="center" wrapText="1"/>
    </xf>
    <xf numFmtId="0" fontId="22" fillId="0" borderId="0" xfId="8" applyFont="1" applyAlignment="1">
      <alignment vertical="center" wrapText="1"/>
    </xf>
    <xf numFmtId="166" fontId="53" fillId="0" borderId="31" xfId="23" applyNumberFormat="1" applyFont="1" applyBorder="1" applyAlignment="1">
      <alignment vertical="center"/>
    </xf>
    <xf numFmtId="166" fontId="44" fillId="3" borderId="35" xfId="23" applyNumberFormat="1" applyFont="1" applyFill="1" applyBorder="1" applyAlignment="1">
      <alignment vertical="center"/>
    </xf>
    <xf numFmtId="166" fontId="53" fillId="0" borderId="4" xfId="23" applyNumberFormat="1" applyFont="1" applyBorder="1" applyAlignment="1">
      <alignment horizontal="right" vertical="center"/>
    </xf>
    <xf numFmtId="166" fontId="44" fillId="3" borderId="31" xfId="23" applyNumberFormat="1" applyFont="1" applyFill="1" applyBorder="1" applyAlignment="1">
      <alignment vertical="center"/>
    </xf>
    <xf numFmtId="166" fontId="44" fillId="3" borderId="21" xfId="23" applyNumberFormat="1" applyFont="1" applyFill="1" applyBorder="1" applyAlignment="1">
      <alignment vertical="center"/>
    </xf>
    <xf numFmtId="166" fontId="44" fillId="3" borderId="49" xfId="23" applyNumberFormat="1" applyFont="1" applyFill="1" applyBorder="1" applyAlignment="1">
      <alignment vertical="center"/>
    </xf>
    <xf numFmtId="0" fontId="8" fillId="0" borderId="38" xfId="7" applyFont="1" applyBorder="1" applyAlignment="1">
      <alignment horizontal="center" vertical="center" wrapText="1"/>
    </xf>
    <xf numFmtId="0" fontId="10" fillId="0" borderId="25" xfId="25" applyFont="1" applyBorder="1" applyAlignment="1">
      <alignment vertical="center" wrapText="1"/>
    </xf>
    <xf numFmtId="4" fontId="10" fillId="3" borderId="14" xfId="7" applyNumberFormat="1" applyFont="1" applyFill="1" applyBorder="1" applyAlignment="1">
      <alignment vertical="center" wrapText="1"/>
    </xf>
    <xf numFmtId="0" fontId="10" fillId="0" borderId="13" xfId="7" applyFont="1" applyBorder="1" applyAlignment="1">
      <alignment horizontal="center" vertical="center" wrapText="1"/>
    </xf>
    <xf numFmtId="0" fontId="39" fillId="10" borderId="42" xfId="11" applyFont="1" applyFill="1" applyBorder="1" applyAlignment="1">
      <alignment vertical="center" wrapText="1"/>
    </xf>
    <xf numFmtId="4" fontId="30" fillId="3" borderId="35" xfId="11" applyNumberFormat="1" applyFont="1" applyFill="1" applyBorder="1" applyAlignment="1">
      <alignment vertical="center"/>
    </xf>
    <xf numFmtId="4" fontId="30" fillId="4" borderId="35" xfId="11" applyNumberFormat="1" applyFont="1" applyFill="1" applyBorder="1" applyAlignment="1">
      <alignment vertical="center"/>
    </xf>
    <xf numFmtId="4" fontId="10" fillId="3" borderId="54" xfId="2" applyNumberFormat="1" applyFont="1" applyFill="1" applyBorder="1" applyAlignment="1">
      <alignment horizontal="right" vertical="center"/>
    </xf>
    <xf numFmtId="49" fontId="10" fillId="0" borderId="20" xfId="19" applyNumberFormat="1" applyFont="1" applyBorder="1" applyAlignment="1">
      <alignment horizontal="center" vertical="center"/>
    </xf>
    <xf numFmtId="4" fontId="10" fillId="4" borderId="21" xfId="2" applyNumberFormat="1" applyFont="1" applyFill="1" applyBorder="1" applyAlignment="1">
      <alignment horizontal="right" vertical="center"/>
    </xf>
    <xf numFmtId="49" fontId="10" fillId="0" borderId="19" xfId="8" applyNumberFormat="1" applyFont="1" applyBorder="1" applyAlignment="1">
      <alignment horizontal="center" vertical="center" wrapText="1"/>
    </xf>
    <xf numFmtId="0" fontId="10" fillId="0" borderId="14" xfId="7" applyFont="1" applyBorder="1" applyAlignment="1">
      <alignment vertical="center"/>
    </xf>
    <xf numFmtId="49" fontId="10" fillId="0" borderId="0" xfId="8" applyNumberFormat="1" applyFont="1" applyAlignment="1">
      <alignment horizontal="center" vertical="center" wrapText="1"/>
    </xf>
    <xf numFmtId="0" fontId="10" fillId="0" borderId="0" xfId="8" applyFont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0" fontId="10" fillId="0" borderId="57" xfId="8" applyFont="1" applyBorder="1" applyAlignment="1">
      <alignment horizontal="left" vertical="center" wrapText="1"/>
    </xf>
    <xf numFmtId="4" fontId="10" fillId="3" borderId="52" xfId="2" applyNumberFormat="1" applyFont="1" applyFill="1" applyBorder="1" applyAlignment="1">
      <alignment vertical="center" wrapText="1"/>
    </xf>
    <xf numFmtId="49" fontId="10" fillId="0" borderId="29" xfId="8" applyNumberFormat="1" applyFont="1" applyBorder="1" applyAlignment="1">
      <alignment horizontal="center" vertical="center" wrapText="1"/>
    </xf>
    <xf numFmtId="4" fontId="10" fillId="0" borderId="32" xfId="2" applyNumberFormat="1" applyFont="1" applyBorder="1" applyAlignment="1">
      <alignment vertical="center" wrapText="1"/>
    </xf>
    <xf numFmtId="49" fontId="10" fillId="0" borderId="34" xfId="11" applyNumberFormat="1" applyFont="1" applyBorder="1" applyAlignment="1">
      <alignment horizontal="center" vertical="center"/>
    </xf>
    <xf numFmtId="4" fontId="56" fillId="0" borderId="31" xfId="2" applyNumberFormat="1" applyFont="1" applyBorder="1" applyAlignment="1">
      <alignment vertical="center" wrapText="1"/>
    </xf>
    <xf numFmtId="49" fontId="10" fillId="0" borderId="13" xfId="8" applyNumberFormat="1" applyFont="1" applyBorder="1" applyAlignment="1">
      <alignment horizontal="center" vertical="center" wrapText="1"/>
    </xf>
    <xf numFmtId="0" fontId="10" fillId="0" borderId="13" xfId="8" applyFont="1" applyBorder="1" applyAlignment="1">
      <alignment horizontal="left" vertical="center" wrapText="1"/>
    </xf>
    <xf numFmtId="0" fontId="10" fillId="0" borderId="97" xfId="20" applyFont="1" applyBorder="1" applyAlignment="1">
      <alignment vertical="center" wrapText="1"/>
    </xf>
    <xf numFmtId="4" fontId="12" fillId="4" borderId="32" xfId="17" applyNumberFormat="1" applyFont="1" applyFill="1" applyBorder="1" applyAlignment="1">
      <alignment vertical="center" wrapText="1"/>
    </xf>
    <xf numFmtId="4" fontId="22" fillId="11" borderId="49" xfId="19" applyNumberFormat="1" applyFont="1" applyFill="1" applyBorder="1" applyAlignment="1">
      <alignment vertical="center"/>
    </xf>
    <xf numFmtId="0" fontId="26" fillId="0" borderId="29" xfId="8" applyFont="1" applyBorder="1" applyAlignment="1">
      <alignment vertical="center" wrapText="1"/>
    </xf>
    <xf numFmtId="49" fontId="10" fillId="10" borderId="19" xfId="0" applyNumberFormat="1" applyFont="1" applyFill="1" applyBorder="1" applyAlignment="1">
      <alignment horizontal="center" vertical="center" wrapText="1"/>
    </xf>
    <xf numFmtId="0" fontId="10" fillId="10" borderId="19" xfId="34" applyFont="1" applyFill="1" applyBorder="1" applyAlignment="1">
      <alignment vertical="center" wrapText="1"/>
    </xf>
    <xf numFmtId="49" fontId="10" fillId="0" borderId="30" xfId="11" applyNumberFormat="1" applyFont="1" applyBorder="1" applyAlignment="1">
      <alignment horizontal="center" vertical="center"/>
    </xf>
    <xf numFmtId="4" fontId="28" fillId="0" borderId="5" xfId="19" applyNumberFormat="1" applyFont="1" applyBorder="1" applyAlignment="1">
      <alignment vertical="center" wrapText="1"/>
    </xf>
    <xf numFmtId="4" fontId="10" fillId="4" borderId="10" xfId="19" applyNumberFormat="1" applyFont="1" applyFill="1" applyBorder="1" applyAlignment="1">
      <alignment vertical="center" wrapText="1"/>
    </xf>
    <xf numFmtId="4" fontId="10" fillId="4" borderId="15" xfId="19" applyNumberFormat="1" applyFont="1" applyFill="1" applyBorder="1" applyAlignment="1">
      <alignment vertical="center" wrapText="1"/>
    </xf>
    <xf numFmtId="49" fontId="16" fillId="14" borderId="16" xfId="2" applyNumberFormat="1" applyFont="1" applyFill="1" applyBorder="1" applyAlignment="1">
      <alignment horizontal="center" vertical="center" wrapText="1"/>
    </xf>
    <xf numFmtId="4" fontId="16" fillId="14" borderId="4" xfId="1" applyNumberFormat="1" applyFont="1" applyFill="1" applyBorder="1" applyAlignment="1">
      <alignment horizontal="right" vertical="center" wrapText="1"/>
    </xf>
    <xf numFmtId="49" fontId="16" fillId="15" borderId="16" xfId="2" applyNumberFormat="1" applyFont="1" applyFill="1" applyBorder="1" applyAlignment="1">
      <alignment horizontal="center" vertical="center" wrapText="1"/>
    </xf>
    <xf numFmtId="4" fontId="16" fillId="15" borderId="4" xfId="1" applyNumberFormat="1" applyFont="1" applyFill="1" applyBorder="1" applyAlignment="1">
      <alignment horizontal="right" vertical="center" wrapText="1"/>
    </xf>
    <xf numFmtId="4" fontId="8" fillId="3" borderId="2" xfId="4" applyNumberFormat="1" applyFont="1" applyFill="1" applyBorder="1" applyAlignment="1">
      <alignment horizontal="center" vertical="center" wrapText="1"/>
    </xf>
    <xf numFmtId="0" fontId="17" fillId="0" borderId="35" xfId="1" applyFont="1" applyBorder="1" applyAlignment="1">
      <alignment horizontal="left" vertical="center" wrapText="1"/>
    </xf>
    <xf numFmtId="4" fontId="17" fillId="0" borderId="95" xfId="6" applyNumberFormat="1" applyFont="1" applyBorder="1" applyAlignment="1">
      <alignment vertical="center"/>
    </xf>
    <xf numFmtId="4" fontId="17" fillId="0" borderId="47" xfId="6" applyNumberFormat="1" applyFont="1" applyBorder="1" applyAlignment="1">
      <alignment vertical="center"/>
    </xf>
    <xf numFmtId="4" fontId="17" fillId="0" borderId="30" xfId="6" applyNumberFormat="1" applyFont="1" applyBorder="1" applyAlignment="1">
      <alignment vertical="center"/>
    </xf>
    <xf numFmtId="4" fontId="17" fillId="0" borderId="25" xfId="6" applyNumberFormat="1" applyFont="1" applyBorder="1" applyAlignment="1">
      <alignment vertical="center"/>
    </xf>
    <xf numFmtId="4" fontId="17" fillId="0" borderId="33" xfId="6" applyNumberFormat="1" applyFont="1" applyBorder="1" applyAlignment="1">
      <alignment vertical="center"/>
    </xf>
    <xf numFmtId="4" fontId="17" fillId="9" borderId="2" xfId="6" applyNumberFormat="1" applyFont="1" applyFill="1" applyBorder="1" applyAlignment="1">
      <alignment vertical="center"/>
    </xf>
    <xf numFmtId="4" fontId="17" fillId="0" borderId="97" xfId="6" applyNumberFormat="1" applyFont="1" applyBorder="1" applyAlignment="1">
      <alignment vertical="center"/>
    </xf>
    <xf numFmtId="4" fontId="17" fillId="0" borderId="100" xfId="6" applyNumberFormat="1" applyFont="1" applyBorder="1" applyAlignment="1">
      <alignment vertical="center"/>
    </xf>
    <xf numFmtId="4" fontId="17" fillId="9" borderId="66" xfId="6" applyNumberFormat="1" applyFont="1" applyFill="1" applyBorder="1" applyAlignment="1">
      <alignment vertical="center"/>
    </xf>
    <xf numFmtId="166" fontId="17" fillId="0" borderId="19" xfId="6" applyNumberFormat="1" applyFont="1" applyBorder="1" applyAlignment="1">
      <alignment vertical="center"/>
    </xf>
    <xf numFmtId="166" fontId="17" fillId="9" borderId="50" xfId="6" applyNumberFormat="1" applyFont="1" applyFill="1" applyBorder="1" applyAlignment="1">
      <alignment vertical="center"/>
    </xf>
    <xf numFmtId="0" fontId="12" fillId="0" borderId="0" xfId="6" applyFont="1" applyAlignment="1">
      <alignment horizontal="center" vertical="center"/>
    </xf>
    <xf numFmtId="0" fontId="12" fillId="0" borderId="0" xfId="6" applyFont="1" applyAlignment="1">
      <alignment horizontal="center" vertical="center" wrapText="1"/>
    </xf>
    <xf numFmtId="4" fontId="10" fillId="0" borderId="94" xfId="2" applyNumberFormat="1" applyFont="1" applyBorder="1" applyAlignment="1">
      <alignment horizontal="center" vertical="center" wrapText="1"/>
    </xf>
    <xf numFmtId="4" fontId="10" fillId="0" borderId="102" xfId="7" applyNumberFormat="1" applyFont="1" applyBorder="1" applyAlignment="1">
      <alignment horizontal="center" vertical="center" wrapText="1"/>
    </xf>
    <xf numFmtId="49" fontId="10" fillId="0" borderId="0" xfId="19" applyNumberFormat="1" applyFont="1" applyAlignment="1">
      <alignment horizontal="center" vertical="center"/>
    </xf>
    <xf numFmtId="0" fontId="39" fillId="0" borderId="0" xfId="2" applyFont="1" applyAlignment="1">
      <alignment vertical="center" wrapText="1"/>
    </xf>
    <xf numFmtId="4" fontId="30" fillId="0" borderId="9" xfId="7" applyNumberFormat="1" applyFont="1" applyBorder="1" applyAlignment="1">
      <alignment horizontal="center" vertical="center" wrapText="1"/>
    </xf>
    <xf numFmtId="4" fontId="10" fillId="0" borderId="49" xfId="7" applyNumberFormat="1" applyFont="1" applyBorder="1" applyAlignment="1">
      <alignment horizontal="center" vertical="center" wrapText="1"/>
    </xf>
    <xf numFmtId="4" fontId="10" fillId="3" borderId="101" xfId="7" applyNumberFormat="1" applyFont="1" applyFill="1" applyBorder="1" applyAlignment="1">
      <alignment vertical="center"/>
    </xf>
    <xf numFmtId="49" fontId="10" fillId="10" borderId="57" xfId="7" applyNumberFormat="1" applyFont="1" applyFill="1" applyBorder="1" applyAlignment="1">
      <alignment horizontal="center" vertical="center"/>
    </xf>
    <xf numFmtId="0" fontId="10" fillId="0" borderId="99" xfId="7" applyFont="1" applyBorder="1" applyAlignment="1">
      <alignment vertical="center"/>
    </xf>
    <xf numFmtId="4" fontId="10" fillId="11" borderId="101" xfId="7" applyNumberFormat="1" applyFont="1" applyFill="1" applyBorder="1" applyAlignment="1">
      <alignment vertical="center"/>
    </xf>
    <xf numFmtId="4" fontId="10" fillId="4" borderId="101" xfId="7" applyNumberFormat="1" applyFont="1" applyFill="1" applyBorder="1" applyAlignment="1">
      <alignment vertical="center"/>
    </xf>
    <xf numFmtId="4" fontId="30" fillId="4" borderId="6" xfId="7" applyNumberFormat="1" applyFont="1" applyFill="1" applyBorder="1" applyAlignment="1">
      <alignment vertical="center"/>
    </xf>
    <xf numFmtId="166" fontId="28" fillId="0" borderId="4" xfId="2" applyNumberFormat="1" applyFont="1" applyBorder="1" applyAlignment="1">
      <alignment vertical="center" wrapText="1"/>
    </xf>
    <xf numFmtId="49" fontId="30" fillId="0" borderId="29" xfId="2" applyNumberFormat="1" applyFont="1" applyBorder="1" applyAlignment="1">
      <alignment horizontal="center" vertical="center" wrapText="1"/>
    </xf>
    <xf numFmtId="49" fontId="30" fillId="0" borderId="97" xfId="7" applyNumberFormat="1" applyFont="1" applyBorder="1" applyAlignment="1">
      <alignment horizontal="left" vertical="center" wrapText="1"/>
    </xf>
    <xf numFmtId="49" fontId="10" fillId="0" borderId="91" xfId="7" applyNumberFormat="1" applyFont="1" applyBorder="1" applyAlignment="1">
      <alignment horizontal="left" vertical="center" wrapText="1"/>
    </xf>
    <xf numFmtId="0" fontId="10" fillId="0" borderId="78" xfId="2" applyFont="1" applyBorder="1" applyAlignment="1">
      <alignment vertical="center" wrapText="1"/>
    </xf>
    <xf numFmtId="49" fontId="10" fillId="0" borderId="47" xfId="2" applyNumberFormat="1" applyFont="1" applyBorder="1" applyAlignment="1">
      <alignment horizontal="center" vertical="center"/>
    </xf>
    <xf numFmtId="4" fontId="26" fillId="11" borderId="101" xfId="8" applyNumberFormat="1" applyFont="1" applyFill="1" applyBorder="1" applyAlignment="1">
      <alignment horizontal="right" vertical="center" wrapText="1"/>
    </xf>
    <xf numFmtId="4" fontId="26" fillId="4" borderId="14" xfId="19" applyNumberFormat="1" applyFont="1" applyFill="1" applyBorder="1" applyAlignment="1">
      <alignment vertical="center" wrapText="1"/>
    </xf>
    <xf numFmtId="4" fontId="10" fillId="0" borderId="15" xfId="19" applyNumberFormat="1" applyFont="1" applyBorder="1" applyAlignment="1">
      <alignment vertical="center" wrapText="1"/>
    </xf>
    <xf numFmtId="4" fontId="10" fillId="11" borderId="101" xfId="2" applyNumberFormat="1" applyFont="1" applyFill="1" applyBorder="1" applyAlignment="1">
      <alignment vertical="center" wrapText="1"/>
    </xf>
    <xf numFmtId="4" fontId="10" fillId="3" borderId="49" xfId="30" applyNumberFormat="1" applyFont="1" applyFill="1" applyBorder="1" applyAlignment="1">
      <alignment vertical="center" wrapText="1"/>
    </xf>
    <xf numFmtId="4" fontId="10" fillId="11" borderId="49" xfId="30" applyNumberFormat="1" applyFont="1" applyFill="1" applyBorder="1" applyAlignment="1">
      <alignment vertical="center" wrapText="1"/>
    </xf>
    <xf numFmtId="4" fontId="10" fillId="0" borderId="32" xfId="19" applyNumberFormat="1" applyFont="1" applyBorder="1" applyAlignment="1">
      <alignment vertical="center"/>
    </xf>
    <xf numFmtId="4" fontId="26" fillId="4" borderId="32" xfId="17" applyNumberFormat="1" applyFont="1" applyFill="1" applyBorder="1" applyAlignment="1">
      <alignment vertical="center" wrapText="1"/>
    </xf>
    <xf numFmtId="0" fontId="22" fillId="0" borderId="29" xfId="8" applyFont="1" applyBorder="1" applyAlignment="1">
      <alignment vertical="center" wrapText="1"/>
    </xf>
    <xf numFmtId="4" fontId="24" fillId="3" borderId="31" xfId="19" applyNumberFormat="1" applyFont="1" applyFill="1" applyBorder="1" applyAlignment="1">
      <alignment vertical="center" wrapText="1"/>
    </xf>
    <xf numFmtId="4" fontId="10" fillId="0" borderId="14" xfId="19" applyNumberFormat="1" applyFont="1" applyBorder="1" applyAlignment="1">
      <alignment vertical="center"/>
    </xf>
    <xf numFmtId="0" fontId="39" fillId="0" borderId="19" xfId="8" applyFont="1" applyBorder="1" applyAlignment="1">
      <alignment horizontal="left" vertical="center" wrapText="1"/>
    </xf>
    <xf numFmtId="0" fontId="10" fillId="0" borderId="24" xfId="2" applyFont="1" applyBorder="1" applyAlignment="1">
      <alignment horizontal="left" vertical="center" wrapText="1"/>
    </xf>
    <xf numFmtId="4" fontId="10" fillId="4" borderId="31" xfId="7" applyNumberFormat="1" applyFont="1" applyFill="1" applyBorder="1" applyAlignment="1">
      <alignment vertical="center"/>
    </xf>
    <xf numFmtId="0" fontId="39" fillId="0" borderId="33" xfId="15" applyFont="1" applyBorder="1" applyAlignment="1">
      <alignment vertical="center" wrapText="1"/>
    </xf>
    <xf numFmtId="4" fontId="10" fillId="4" borderId="56" xfId="7" applyNumberFormat="1" applyFont="1" applyFill="1" applyBorder="1" applyAlignment="1">
      <alignment vertical="center"/>
    </xf>
    <xf numFmtId="49" fontId="10" fillId="0" borderId="35" xfId="7" applyNumberFormat="1" applyFont="1" applyBorder="1" applyAlignment="1">
      <alignment horizontal="left" vertical="center" wrapText="1"/>
    </xf>
    <xf numFmtId="0" fontId="30" fillId="0" borderId="105" xfId="2" applyFont="1" applyBorder="1" applyAlignment="1">
      <alignment horizontal="center" vertical="center"/>
    </xf>
    <xf numFmtId="0" fontId="10" fillId="0" borderId="48" xfId="7" applyFont="1" applyBorder="1" applyAlignment="1">
      <alignment horizontal="center" vertical="center"/>
    </xf>
    <xf numFmtId="0" fontId="10" fillId="0" borderId="55" xfId="7" applyFont="1" applyBorder="1" applyAlignment="1">
      <alignment horizontal="center" vertical="center"/>
    </xf>
    <xf numFmtId="4" fontId="30" fillId="3" borderId="45" xfId="7" applyNumberFormat="1" applyFont="1" applyFill="1" applyBorder="1" applyAlignment="1">
      <alignment vertical="center"/>
    </xf>
    <xf numFmtId="4" fontId="39" fillId="3" borderId="21" xfId="15" applyNumberFormat="1" applyFont="1" applyFill="1" applyBorder="1" applyAlignment="1">
      <alignment vertical="center"/>
    </xf>
    <xf numFmtId="4" fontId="39" fillId="3" borderId="31" xfId="15" applyNumberFormat="1" applyFont="1" applyFill="1" applyBorder="1" applyAlignment="1">
      <alignment vertical="center"/>
    </xf>
    <xf numFmtId="4" fontId="39" fillId="3" borderId="35" xfId="15" applyNumberFormat="1" applyFont="1" applyFill="1" applyBorder="1" applyAlignment="1">
      <alignment vertical="center"/>
    </xf>
    <xf numFmtId="4" fontId="39" fillId="3" borderId="49" xfId="15" applyNumberFormat="1" applyFont="1" applyFill="1" applyBorder="1" applyAlignment="1">
      <alignment vertical="center"/>
    </xf>
    <xf numFmtId="4" fontId="30" fillId="11" borderId="45" xfId="7" applyNumberFormat="1" applyFont="1" applyFill="1" applyBorder="1" applyAlignment="1">
      <alignment vertical="center"/>
    </xf>
    <xf numFmtId="4" fontId="39" fillId="11" borderId="21" xfId="15" applyNumberFormat="1" applyFont="1" applyFill="1" applyBorder="1" applyAlignment="1">
      <alignment vertical="center"/>
    </xf>
    <xf numFmtId="4" fontId="39" fillId="11" borderId="31" xfId="15" applyNumberFormat="1" applyFont="1" applyFill="1" applyBorder="1" applyAlignment="1">
      <alignment vertical="center"/>
    </xf>
    <xf numFmtId="4" fontId="39" fillId="11" borderId="35" xfId="15" applyNumberFormat="1" applyFont="1" applyFill="1" applyBorder="1" applyAlignment="1">
      <alignment vertical="center"/>
    </xf>
    <xf numFmtId="4" fontId="39" fillId="11" borderId="49" xfId="15" applyNumberFormat="1" applyFont="1" applyFill="1" applyBorder="1" applyAlignment="1">
      <alignment vertical="center"/>
    </xf>
    <xf numFmtId="4" fontId="41" fillId="3" borderId="4" xfId="11" applyNumberFormat="1" applyFont="1" applyFill="1" applyBorder="1" applyAlignment="1">
      <alignment horizontal="center" vertical="center"/>
    </xf>
    <xf numFmtId="4" fontId="41" fillId="11" borderId="4" xfId="11" applyNumberFormat="1" applyFont="1" applyFill="1" applyBorder="1" applyAlignment="1">
      <alignment horizontal="center" vertical="center"/>
    </xf>
    <xf numFmtId="4" fontId="33" fillId="0" borderId="4" xfId="2" applyNumberFormat="1" applyFont="1" applyBorder="1" applyAlignment="1">
      <alignment horizontal="center" vertical="center" wrapText="1"/>
    </xf>
    <xf numFmtId="0" fontId="10" fillId="0" borderId="49" xfId="7" applyFont="1" applyBorder="1" applyAlignment="1">
      <alignment vertical="center" wrapText="1"/>
    </xf>
    <xf numFmtId="49" fontId="10" fillId="10" borderId="19" xfId="22" applyNumberFormat="1" applyFont="1" applyFill="1" applyBorder="1" applyAlignment="1">
      <alignment horizontal="center" vertical="center"/>
    </xf>
    <xf numFmtId="166" fontId="26" fillId="0" borderId="22" xfId="2" applyNumberFormat="1" applyFont="1" applyBorder="1" applyAlignment="1">
      <alignment horizontal="right" vertical="center"/>
    </xf>
    <xf numFmtId="49" fontId="10" fillId="0" borderId="19" xfId="0" applyNumberFormat="1" applyFont="1" applyBorder="1" applyAlignment="1">
      <alignment horizontal="center" vertical="center" wrapText="1"/>
    </xf>
    <xf numFmtId="0" fontId="10" fillId="0" borderId="19" xfId="34" applyFont="1" applyBorder="1" applyAlignment="1">
      <alignment vertical="center" wrapText="1"/>
    </xf>
    <xf numFmtId="4" fontId="10" fillId="4" borderId="49" xfId="19" applyNumberFormat="1" applyFont="1" applyFill="1" applyBorder="1" applyAlignment="1">
      <alignment horizontal="right" vertical="center"/>
    </xf>
    <xf numFmtId="49" fontId="10" fillId="0" borderId="88" xfId="2" applyNumberFormat="1" applyFont="1" applyBorder="1" applyAlignment="1">
      <alignment horizontal="center" vertical="center"/>
    </xf>
    <xf numFmtId="0" fontId="10" fillId="0" borderId="99" xfId="20" applyFont="1" applyBorder="1" applyAlignment="1">
      <alignment vertical="center" wrapText="1"/>
    </xf>
    <xf numFmtId="49" fontId="10" fillId="0" borderId="30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0" fontId="22" fillId="0" borderId="20" xfId="8" applyFont="1" applyBorder="1" applyAlignment="1">
      <alignment vertical="center" wrapText="1"/>
    </xf>
    <xf numFmtId="0" fontId="10" fillId="0" borderId="29" xfId="11" applyFont="1" applyBorder="1" applyAlignment="1">
      <alignment horizontal="left" vertical="center" wrapText="1"/>
    </xf>
    <xf numFmtId="4" fontId="10" fillId="0" borderId="12" xfId="2" applyNumberFormat="1" applyFont="1" applyBorder="1" applyAlignment="1">
      <alignment vertical="center" wrapText="1"/>
    </xf>
    <xf numFmtId="0" fontId="10" fillId="0" borderId="12" xfId="11" applyFont="1" applyBorder="1" applyAlignment="1">
      <alignment vertical="center"/>
    </xf>
    <xf numFmtId="0" fontId="39" fillId="0" borderId="30" xfId="27" applyFont="1" applyBorder="1" applyAlignment="1">
      <alignment vertical="center" wrapText="1"/>
    </xf>
    <xf numFmtId="0" fontId="39" fillId="0" borderId="19" xfId="27" applyFont="1" applyBorder="1" applyAlignment="1">
      <alignment horizontal="center" vertical="center"/>
    </xf>
    <xf numFmtId="0" fontId="10" fillId="0" borderId="42" xfId="11" applyFont="1" applyBorder="1" applyAlignment="1">
      <alignment vertical="center" wrapText="1"/>
    </xf>
    <xf numFmtId="0" fontId="10" fillId="0" borderId="41" xfId="11" applyFont="1" applyBorder="1" applyAlignment="1">
      <alignment vertical="center" wrapText="1"/>
    </xf>
    <xf numFmtId="0" fontId="10" fillId="0" borderId="47" xfId="19" applyFont="1" applyBorder="1" applyAlignment="1">
      <alignment horizontal="center" vertical="center" wrapText="1"/>
    </xf>
    <xf numFmtId="0" fontId="10" fillId="0" borderId="13" xfId="19" applyFont="1" applyBorder="1" applyAlignment="1">
      <alignment horizontal="center" vertical="center" wrapText="1"/>
    </xf>
    <xf numFmtId="0" fontId="10" fillId="0" borderId="13" xfId="19" applyFont="1" applyBorder="1" applyAlignment="1">
      <alignment vertical="center" wrapText="1"/>
    </xf>
    <xf numFmtId="166" fontId="10" fillId="0" borderId="13" xfId="19" applyNumberFormat="1" applyFont="1" applyBorder="1" applyAlignment="1">
      <alignment vertical="center" wrapText="1"/>
    </xf>
    <xf numFmtId="166" fontId="10" fillId="0" borderId="12" xfId="2" applyNumberFormat="1" applyFont="1" applyBorder="1" applyAlignment="1">
      <alignment horizontal="right" vertical="center" wrapText="1"/>
    </xf>
    <xf numFmtId="4" fontId="39" fillId="3" borderId="31" xfId="12" applyNumberFormat="1" applyFont="1" applyFill="1" applyBorder="1" applyAlignment="1">
      <alignment vertical="center"/>
    </xf>
    <xf numFmtId="0" fontId="10" fillId="0" borderId="28" xfId="11" applyFont="1" applyBorder="1" applyAlignment="1">
      <alignment horizontal="center" vertical="center"/>
    </xf>
    <xf numFmtId="4" fontId="39" fillId="11" borderId="31" xfId="12" applyNumberFormat="1" applyFont="1" applyFill="1" applyBorder="1" applyAlignment="1">
      <alignment vertical="center"/>
    </xf>
    <xf numFmtId="0" fontId="8" fillId="3" borderId="9" xfId="4" applyFont="1" applyFill="1" applyBorder="1" applyAlignment="1">
      <alignment horizontal="center" vertical="center" wrapText="1"/>
    </xf>
    <xf numFmtId="0" fontId="9" fillId="11" borderId="74" xfId="7" applyFont="1" applyFill="1" applyBorder="1" applyAlignment="1">
      <alignment horizontal="center" vertical="center" wrapText="1"/>
    </xf>
    <xf numFmtId="0" fontId="8" fillId="4" borderId="6" xfId="4" applyFont="1" applyFill="1" applyBorder="1" applyAlignment="1">
      <alignment horizontal="center" vertical="center" wrapText="1"/>
    </xf>
    <xf numFmtId="4" fontId="8" fillId="0" borderId="45" xfId="3" applyNumberFormat="1" applyFont="1" applyBorder="1" applyAlignment="1">
      <alignment horizontal="center" vertical="center" wrapText="1"/>
    </xf>
    <xf numFmtId="4" fontId="10" fillId="4" borderId="14" xfId="7" applyNumberFormat="1" applyFont="1" applyFill="1" applyBorder="1" applyAlignment="1">
      <alignment vertical="center"/>
    </xf>
    <xf numFmtId="4" fontId="22" fillId="3" borderId="21" xfId="7" applyNumberFormat="1" applyFont="1" applyFill="1" applyBorder="1" applyAlignment="1">
      <alignment vertical="center" wrapText="1"/>
    </xf>
    <xf numFmtId="4" fontId="10" fillId="0" borderId="15" xfId="7" applyNumberFormat="1" applyFont="1" applyBorder="1" applyAlignment="1">
      <alignment vertical="center" wrapText="1"/>
    </xf>
    <xf numFmtId="4" fontId="28" fillId="4" borderId="4" xfId="7" applyNumberFormat="1" applyFont="1" applyFill="1" applyBorder="1" applyAlignment="1">
      <alignment vertical="center" wrapText="1"/>
    </xf>
    <xf numFmtId="0" fontId="8" fillId="11" borderId="41" xfId="2" applyFont="1" applyFill="1" applyBorder="1" applyAlignment="1">
      <alignment horizontal="center" vertical="center" wrapText="1"/>
    </xf>
    <xf numFmtId="0" fontId="8" fillId="11" borderId="12" xfId="2" applyFont="1" applyFill="1" applyBorder="1" applyAlignment="1">
      <alignment horizontal="center" vertical="center" wrapText="1"/>
    </xf>
    <xf numFmtId="0" fontId="8" fillId="11" borderId="12" xfId="2" applyFont="1" applyFill="1" applyBorder="1" applyAlignment="1">
      <alignment vertical="center" wrapText="1"/>
    </xf>
    <xf numFmtId="0" fontId="10" fillId="0" borderId="8" xfId="7" applyFont="1" applyBorder="1" applyAlignment="1">
      <alignment horizontal="center" vertical="center" wrapText="1"/>
    </xf>
    <xf numFmtId="4" fontId="10" fillId="0" borderId="7" xfId="7" applyNumberFormat="1" applyFont="1" applyBorder="1" applyAlignment="1">
      <alignment vertical="center" wrapText="1"/>
    </xf>
    <xf numFmtId="0" fontId="10" fillId="0" borderId="58" xfId="7" applyFont="1" applyBorder="1" applyAlignment="1">
      <alignment horizontal="center" vertical="center" wrapText="1"/>
    </xf>
    <xf numFmtId="4" fontId="22" fillId="0" borderId="0" xfId="8" applyNumberFormat="1" applyFont="1" applyAlignment="1">
      <alignment horizontal="right" vertical="center" wrapText="1"/>
    </xf>
    <xf numFmtId="4" fontId="26" fillId="3" borderId="49" xfId="19" applyNumberFormat="1" applyFont="1" applyFill="1" applyBorder="1" applyAlignment="1">
      <alignment vertical="center" wrapText="1"/>
    </xf>
    <xf numFmtId="49" fontId="10" fillId="0" borderId="121" xfId="0" applyNumberFormat="1" applyFont="1" applyBorder="1" applyAlignment="1">
      <alignment horizontal="center" vertical="center" wrapText="1"/>
    </xf>
    <xf numFmtId="4" fontId="22" fillId="11" borderId="101" xfId="8" applyNumberFormat="1" applyFont="1" applyFill="1" applyBorder="1" applyAlignment="1">
      <alignment horizontal="right" vertical="center" wrapText="1"/>
    </xf>
    <xf numFmtId="49" fontId="10" fillId="0" borderId="0" xfId="19" applyNumberFormat="1" applyFont="1" applyAlignment="1">
      <alignment vertical="center" wrapText="1"/>
    </xf>
    <xf numFmtId="4" fontId="23" fillId="17" borderId="39" xfId="7" applyNumberFormat="1" applyFont="1" applyFill="1" applyBorder="1" applyAlignment="1">
      <alignment vertical="center" wrapText="1"/>
    </xf>
    <xf numFmtId="4" fontId="23" fillId="17" borderId="2" xfId="7" applyNumberFormat="1" applyFont="1" applyFill="1" applyBorder="1" applyAlignment="1">
      <alignment vertical="center" wrapText="1"/>
    </xf>
    <xf numFmtId="4" fontId="23" fillId="17" borderId="66" xfId="7" applyNumberFormat="1" applyFont="1" applyFill="1" applyBorder="1" applyAlignment="1">
      <alignment vertical="center" wrapText="1"/>
    </xf>
    <xf numFmtId="4" fontId="10" fillId="17" borderId="46" xfId="7" applyNumberFormat="1" applyFont="1" applyFill="1" applyBorder="1" applyAlignment="1">
      <alignment vertical="center" wrapText="1"/>
    </xf>
    <xf numFmtId="4" fontId="10" fillId="17" borderId="8" xfId="7" applyNumberFormat="1" applyFont="1" applyFill="1" applyBorder="1" applyAlignment="1">
      <alignment vertical="center" wrapText="1"/>
    </xf>
    <xf numFmtId="4" fontId="10" fillId="17" borderId="7" xfId="7" applyNumberFormat="1" applyFont="1" applyFill="1" applyBorder="1" applyAlignment="1">
      <alignment vertical="center"/>
    </xf>
    <xf numFmtId="4" fontId="10" fillId="17" borderId="48" xfId="7" applyNumberFormat="1" applyFont="1" applyFill="1" applyBorder="1" applyAlignment="1">
      <alignment vertical="center" wrapText="1"/>
    </xf>
    <xf numFmtId="4" fontId="10" fillId="17" borderId="19" xfId="7" applyNumberFormat="1" applyFont="1" applyFill="1" applyBorder="1" applyAlignment="1">
      <alignment vertical="center" wrapText="1"/>
    </xf>
    <xf numFmtId="4" fontId="10" fillId="17" borderId="20" xfId="7" applyNumberFormat="1" applyFont="1" applyFill="1" applyBorder="1" applyAlignment="1">
      <alignment vertical="center"/>
    </xf>
    <xf numFmtId="4" fontId="10" fillId="17" borderId="58" xfId="7" applyNumberFormat="1" applyFont="1" applyFill="1" applyBorder="1" applyAlignment="1">
      <alignment vertical="center" wrapText="1"/>
    </xf>
    <xf numFmtId="4" fontId="10" fillId="17" borderId="57" xfId="7" applyNumberFormat="1" applyFont="1" applyFill="1" applyBorder="1" applyAlignment="1">
      <alignment vertical="center" wrapText="1"/>
    </xf>
    <xf numFmtId="4" fontId="10" fillId="17" borderId="121" xfId="7" applyNumberFormat="1" applyFont="1" applyFill="1" applyBorder="1" applyAlignment="1">
      <alignment vertical="center"/>
    </xf>
    <xf numFmtId="0" fontId="8" fillId="11" borderId="4" xfId="7" applyFont="1" applyFill="1" applyBorder="1" applyAlignment="1">
      <alignment vertical="center" wrapText="1"/>
    </xf>
    <xf numFmtId="4" fontId="22" fillId="0" borderId="0" xfId="7" applyNumberFormat="1" applyFont="1"/>
    <xf numFmtId="2" fontId="10" fillId="0" borderId="0" xfId="19" applyNumberFormat="1" applyFont="1"/>
    <xf numFmtId="2" fontId="22" fillId="0" borderId="0" xfId="7" applyNumberFormat="1" applyFont="1"/>
    <xf numFmtId="0" fontId="44" fillId="0" borderId="7" xfId="26" applyFont="1" applyBorder="1" applyAlignment="1">
      <alignment horizontal="left" vertical="center" wrapText="1"/>
    </xf>
    <xf numFmtId="4" fontId="10" fillId="0" borderId="6" xfId="19" applyNumberFormat="1" applyFont="1" applyBorder="1" applyAlignment="1">
      <alignment vertical="center" wrapText="1"/>
    </xf>
    <xf numFmtId="4" fontId="44" fillId="0" borderId="94" xfId="26" applyNumberFormat="1" applyFont="1" applyBorder="1" applyAlignment="1">
      <alignment horizontal="right" vertical="center" wrapText="1"/>
    </xf>
    <xf numFmtId="0" fontId="44" fillId="0" borderId="12" xfId="26" applyFont="1" applyBorder="1" applyAlignment="1">
      <alignment horizontal="left" vertical="center" wrapText="1"/>
    </xf>
    <xf numFmtId="4" fontId="10" fillId="0" borderId="101" xfId="19" applyNumberFormat="1" applyFont="1" applyBorder="1" applyAlignment="1">
      <alignment vertical="center" wrapText="1"/>
    </xf>
    <xf numFmtId="4" fontId="44" fillId="0" borderId="91" xfId="26" applyNumberFormat="1" applyFont="1" applyBorder="1" applyAlignment="1">
      <alignment horizontal="right" vertical="center" wrapText="1"/>
    </xf>
    <xf numFmtId="4" fontId="10" fillId="0" borderId="20" xfId="2" applyNumberFormat="1" applyFont="1" applyBorder="1" applyAlignment="1">
      <alignment vertical="center"/>
    </xf>
    <xf numFmtId="4" fontId="28" fillId="0" borderId="66" xfId="19" applyNumberFormat="1" applyFont="1" applyBorder="1" applyAlignment="1">
      <alignment vertical="center" wrapText="1"/>
    </xf>
    <xf numFmtId="4" fontId="10" fillId="0" borderId="7" xfId="19" applyNumberFormat="1" applyFont="1" applyBorder="1" applyAlignment="1">
      <alignment vertical="center" wrapText="1"/>
    </xf>
    <xf numFmtId="0" fontId="10" fillId="0" borderId="99" xfId="2" applyFont="1" applyBorder="1" applyAlignment="1">
      <alignment vertical="center"/>
    </xf>
    <xf numFmtId="49" fontId="10" fillId="0" borderId="150" xfId="2" applyNumberFormat="1" applyFont="1" applyBorder="1" applyAlignment="1">
      <alignment horizontal="center" vertical="center"/>
    </xf>
    <xf numFmtId="4" fontId="10" fillId="3" borderId="14" xfId="7" applyNumberFormat="1" applyFont="1" applyFill="1" applyBorder="1" applyAlignment="1">
      <alignment vertical="center"/>
    </xf>
    <xf numFmtId="4" fontId="10" fillId="11" borderId="14" xfId="7" applyNumberFormat="1" applyFont="1" applyFill="1" applyBorder="1" applyAlignment="1">
      <alignment vertical="center"/>
    </xf>
    <xf numFmtId="4" fontId="10" fillId="0" borderId="15" xfId="2" applyNumberFormat="1" applyFont="1" applyBorder="1" applyAlignment="1">
      <alignment horizontal="left" vertical="center" wrapText="1"/>
    </xf>
    <xf numFmtId="4" fontId="10" fillId="4" borderId="54" xfId="7" applyNumberFormat="1" applyFont="1" applyFill="1" applyBorder="1"/>
    <xf numFmtId="0" fontId="10" fillId="0" borderId="58" xfId="2" applyFont="1" applyBorder="1" applyAlignment="1">
      <alignment horizontal="center" vertical="center"/>
    </xf>
    <xf numFmtId="0" fontId="39" fillId="0" borderId="57" xfId="15" applyFont="1" applyBorder="1" applyAlignment="1">
      <alignment vertical="center"/>
    </xf>
    <xf numFmtId="0" fontId="39" fillId="0" borderId="121" xfId="15" applyFont="1" applyBorder="1" applyAlignment="1">
      <alignment vertical="center"/>
    </xf>
    <xf numFmtId="4" fontId="10" fillId="0" borderId="8" xfId="19" applyNumberFormat="1" applyFont="1" applyBorder="1" applyAlignment="1">
      <alignment vertical="center" wrapText="1"/>
    </xf>
    <xf numFmtId="4" fontId="10" fillId="0" borderId="57" xfId="19" applyNumberFormat="1" applyFont="1" applyBorder="1"/>
    <xf numFmtId="0" fontId="10" fillId="0" borderId="57" xfId="19" applyFont="1" applyBorder="1"/>
    <xf numFmtId="0" fontId="48" fillId="0" borderId="89" xfId="26" applyFont="1" applyBorder="1" applyAlignment="1">
      <alignment horizontal="left" vertical="center" wrapText="1"/>
    </xf>
    <xf numFmtId="4" fontId="10" fillId="0" borderId="121" xfId="19" applyNumberFormat="1" applyFont="1" applyBorder="1" applyAlignment="1">
      <alignment vertical="center" wrapText="1"/>
    </xf>
    <xf numFmtId="4" fontId="48" fillId="0" borderId="66" xfId="26" applyNumberFormat="1" applyFont="1" applyBorder="1" applyAlignment="1">
      <alignment horizontal="right" vertical="center" wrapText="1"/>
    </xf>
    <xf numFmtId="4" fontId="10" fillId="0" borderId="0" xfId="19" applyNumberFormat="1" applyFont="1" applyAlignment="1">
      <alignment horizontal="left"/>
    </xf>
    <xf numFmtId="0" fontId="30" fillId="0" borderId="22" xfId="11" applyFont="1" applyBorder="1" applyAlignment="1">
      <alignment vertical="center"/>
    </xf>
    <xf numFmtId="0" fontId="10" fillId="0" borderId="121" xfId="29" applyFont="1" applyBorder="1" applyAlignment="1">
      <alignment horizontal="left" vertical="center" wrapText="1"/>
    </xf>
    <xf numFmtId="4" fontId="10" fillId="3" borderId="49" xfId="17" applyNumberFormat="1" applyFont="1" applyFill="1" applyBorder="1" applyAlignment="1">
      <alignment vertical="center" wrapText="1"/>
    </xf>
    <xf numFmtId="0" fontId="10" fillId="0" borderId="121" xfId="17" applyFont="1" applyBorder="1" applyAlignment="1">
      <alignment vertical="center" wrapText="1"/>
    </xf>
    <xf numFmtId="4" fontId="10" fillId="11" borderId="49" xfId="17" applyNumberFormat="1" applyFont="1" applyFill="1" applyBorder="1" applyAlignment="1">
      <alignment vertical="center" wrapText="1"/>
    </xf>
    <xf numFmtId="0" fontId="10" fillId="0" borderId="121" xfId="8" applyFont="1" applyBorder="1" applyAlignment="1">
      <alignment horizontal="left" vertical="center" wrapText="1"/>
    </xf>
    <xf numFmtId="4" fontId="28" fillId="0" borderId="3" xfId="7" applyNumberFormat="1" applyFont="1" applyBorder="1" applyAlignment="1">
      <alignment vertical="center" wrapText="1"/>
    </xf>
    <xf numFmtId="4" fontId="28" fillId="0" borderId="66" xfId="7" applyNumberFormat="1" applyFont="1" applyBorder="1" applyAlignment="1">
      <alignment vertical="center" wrapText="1"/>
    </xf>
    <xf numFmtId="4" fontId="10" fillId="0" borderId="8" xfId="7" applyNumberFormat="1" applyFont="1" applyBorder="1" applyAlignment="1">
      <alignment vertical="center" wrapText="1"/>
    </xf>
    <xf numFmtId="4" fontId="10" fillId="0" borderId="7" xfId="7" applyNumberFormat="1" applyFont="1" applyBorder="1" applyAlignment="1">
      <alignment vertical="center"/>
    </xf>
    <xf numFmtId="0" fontId="10" fillId="0" borderId="12" xfId="7" applyFont="1" applyBorder="1" applyAlignment="1">
      <alignment vertical="center" wrapText="1"/>
    </xf>
    <xf numFmtId="4" fontId="10" fillId="0" borderId="13" xfId="7" applyNumberFormat="1" applyFont="1" applyBorder="1" applyAlignment="1">
      <alignment vertical="center" wrapText="1"/>
    </xf>
    <xf numFmtId="4" fontId="10" fillId="0" borderId="12" xfId="7" applyNumberFormat="1" applyFont="1" applyBorder="1" applyAlignment="1">
      <alignment vertical="center" wrapText="1"/>
    </xf>
    <xf numFmtId="4" fontId="10" fillId="11" borderId="14" xfId="7" applyNumberFormat="1" applyFont="1" applyFill="1" applyBorder="1" applyAlignment="1">
      <alignment horizontal="right" vertical="center" wrapText="1"/>
    </xf>
    <xf numFmtId="0" fontId="10" fillId="0" borderId="99" xfId="11" applyFont="1" applyBorder="1" applyAlignment="1">
      <alignment vertical="center" wrapText="1"/>
    </xf>
    <xf numFmtId="0" fontId="10" fillId="0" borderId="91" xfId="2" applyFont="1" applyBorder="1" applyAlignment="1">
      <alignment vertical="center" wrapText="1"/>
    </xf>
    <xf numFmtId="0" fontId="10" fillId="0" borderId="57" xfId="2" applyFont="1" applyBorder="1" applyAlignment="1">
      <alignment horizontal="center" vertical="center" wrapText="1"/>
    </xf>
    <xf numFmtId="4" fontId="10" fillId="11" borderId="101" xfId="19" applyNumberFormat="1" applyFont="1" applyFill="1" applyBorder="1" applyAlignment="1">
      <alignment vertical="center" wrapText="1"/>
    </xf>
    <xf numFmtId="4" fontId="10" fillId="0" borderId="49" xfId="19" applyNumberFormat="1" applyFont="1" applyBorder="1" applyAlignment="1">
      <alignment horizontal="center" vertical="center" wrapText="1"/>
    </xf>
    <xf numFmtId="166" fontId="8" fillId="3" borderId="41" xfId="1" applyNumberFormat="1" applyFont="1" applyFill="1" applyBorder="1" applyAlignment="1">
      <alignment vertical="center" wrapText="1"/>
    </xf>
    <xf numFmtId="166" fontId="8" fillId="8" borderId="14" xfId="1" applyNumberFormat="1" applyFont="1" applyFill="1" applyBorder="1" applyAlignment="1">
      <alignment vertical="center" wrapText="1"/>
    </xf>
    <xf numFmtId="166" fontId="6" fillId="3" borderId="39" xfId="1" applyNumberFormat="1" applyFont="1" applyFill="1" applyBorder="1" applyAlignment="1">
      <alignment vertical="center" wrapText="1"/>
    </xf>
    <xf numFmtId="166" fontId="6" fillId="8" borderId="4" xfId="1" applyNumberFormat="1" applyFont="1" applyFill="1" applyBorder="1" applyAlignment="1">
      <alignment vertical="center" wrapText="1"/>
    </xf>
    <xf numFmtId="166" fontId="8" fillId="3" borderId="42" xfId="1" applyNumberFormat="1" applyFont="1" applyFill="1" applyBorder="1" applyAlignment="1">
      <alignment vertical="center" wrapText="1"/>
    </xf>
    <xf numFmtId="166" fontId="8" fillId="8" borderId="21" xfId="1" applyNumberFormat="1" applyFont="1" applyFill="1" applyBorder="1" applyAlignment="1">
      <alignment vertical="center" wrapText="1"/>
    </xf>
    <xf numFmtId="4" fontId="30" fillId="4" borderId="10" xfId="2" applyNumberFormat="1" applyFont="1" applyFill="1" applyBorder="1"/>
    <xf numFmtId="4" fontId="10" fillId="4" borderId="22" xfId="19" applyNumberFormat="1" applyFont="1" applyFill="1" applyBorder="1"/>
    <xf numFmtId="166" fontId="45" fillId="3" borderId="4" xfId="23" applyNumberFormat="1" applyFont="1" applyFill="1" applyBorder="1" applyAlignment="1">
      <alignment vertical="center"/>
    </xf>
    <xf numFmtId="0" fontId="5" fillId="0" borderId="73" xfId="2" applyFont="1" applyBorder="1" applyAlignment="1">
      <alignment horizontal="center" vertical="center"/>
    </xf>
    <xf numFmtId="0" fontId="5" fillId="0" borderId="104" xfId="2" applyFont="1" applyBorder="1" applyAlignment="1">
      <alignment horizontal="center" vertical="center"/>
    </xf>
    <xf numFmtId="0" fontId="8" fillId="3" borderId="45" xfId="4" applyFont="1" applyFill="1" applyBorder="1" applyAlignment="1">
      <alignment horizontal="center" vertical="center" wrapText="1"/>
    </xf>
    <xf numFmtId="0" fontId="8" fillId="4" borderId="74" xfId="4" applyFont="1" applyFill="1" applyBorder="1" applyAlignment="1">
      <alignment horizontal="center" vertical="center" wrapText="1"/>
    </xf>
    <xf numFmtId="4" fontId="10" fillId="3" borderId="4" xfId="17" applyNumberFormat="1" applyFont="1" applyFill="1" applyBorder="1" applyAlignment="1">
      <alignment vertical="center" wrapText="1"/>
    </xf>
    <xf numFmtId="49" fontId="10" fillId="0" borderId="50" xfId="2" applyNumberFormat="1" applyFont="1" applyBorder="1" applyAlignment="1">
      <alignment horizontal="center" vertical="center"/>
    </xf>
    <xf numFmtId="0" fontId="26" fillId="0" borderId="3" xfId="2" quotePrefix="1" applyFont="1" applyBorder="1" applyAlignment="1">
      <alignment vertical="center" wrapText="1"/>
    </xf>
    <xf numFmtId="4" fontId="10" fillId="0" borderId="4" xfId="17" applyNumberFormat="1" applyFont="1" applyBorder="1" applyAlignment="1">
      <alignment vertical="center" wrapText="1"/>
    </xf>
    <xf numFmtId="4" fontId="10" fillId="0" borderId="36" xfId="7" applyNumberFormat="1" applyFont="1" applyBorder="1" applyAlignment="1">
      <alignment horizontal="center" vertical="center" wrapText="1"/>
    </xf>
    <xf numFmtId="4" fontId="10" fillId="0" borderId="96" xfId="7" applyNumberFormat="1" applyFont="1" applyBorder="1" applyAlignment="1">
      <alignment horizontal="center" vertical="center" wrapText="1"/>
    </xf>
    <xf numFmtId="0" fontId="30" fillId="0" borderId="94" xfId="11" applyFont="1" applyBorder="1" applyAlignment="1">
      <alignment vertical="center"/>
    </xf>
    <xf numFmtId="4" fontId="10" fillId="11" borderId="32" xfId="11" applyNumberFormat="1" applyFont="1" applyFill="1" applyBorder="1" applyAlignment="1">
      <alignment vertical="center"/>
    </xf>
    <xf numFmtId="4" fontId="10" fillId="11" borderId="22" xfId="11" applyNumberFormat="1" applyFont="1" applyFill="1" applyBorder="1" applyAlignment="1">
      <alignment vertical="center"/>
    </xf>
    <xf numFmtId="4" fontId="10" fillId="3" borderId="35" xfId="11" applyNumberFormat="1" applyFont="1" applyFill="1" applyBorder="1" applyAlignment="1">
      <alignment vertical="center"/>
    </xf>
    <xf numFmtId="0" fontId="10" fillId="0" borderId="23" xfId="12" applyFont="1" applyBorder="1" applyAlignment="1">
      <alignment horizontal="center" vertical="center"/>
    </xf>
    <xf numFmtId="0" fontId="10" fillId="0" borderId="100" xfId="11" applyFont="1" applyBorder="1" applyAlignment="1">
      <alignment vertical="center"/>
    </xf>
    <xf numFmtId="4" fontId="10" fillId="11" borderId="36" xfId="11" applyNumberFormat="1" applyFont="1" applyFill="1" applyBorder="1" applyAlignment="1">
      <alignment vertical="center"/>
    </xf>
    <xf numFmtId="4" fontId="10" fillId="4" borderId="35" xfId="11" applyNumberFormat="1" applyFont="1" applyFill="1" applyBorder="1" applyAlignment="1">
      <alignment vertical="center"/>
    </xf>
    <xf numFmtId="4" fontId="10" fillId="3" borderId="35" xfId="12" applyNumberFormat="1" applyFont="1" applyFill="1" applyBorder="1" applyAlignment="1">
      <alignment vertical="center"/>
    </xf>
    <xf numFmtId="0" fontId="10" fillId="0" borderId="67" xfId="11" applyFont="1" applyBorder="1" applyAlignment="1">
      <alignment horizontal="center" vertical="center"/>
    </xf>
    <xf numFmtId="0" fontId="10" fillId="0" borderId="61" xfId="11" applyFont="1" applyBorder="1" applyAlignment="1">
      <alignment vertical="center"/>
    </xf>
    <xf numFmtId="0" fontId="10" fillId="0" borderId="69" xfId="11" applyFont="1" applyBorder="1" applyAlignment="1">
      <alignment horizontal="center" vertical="center"/>
    </xf>
    <xf numFmtId="49" fontId="10" fillId="0" borderId="77" xfId="11" applyNumberFormat="1" applyFont="1" applyBorder="1" applyAlignment="1">
      <alignment horizontal="center" vertical="center"/>
    </xf>
    <xf numFmtId="0" fontId="10" fillId="0" borderId="78" xfId="11" applyFont="1" applyBorder="1" applyAlignment="1">
      <alignment vertical="center"/>
    </xf>
    <xf numFmtId="4" fontId="10" fillId="0" borderId="21" xfId="12" applyNumberFormat="1" applyFont="1" applyBorder="1" applyAlignment="1">
      <alignment horizontal="center" vertical="center"/>
    </xf>
    <xf numFmtId="4" fontId="30" fillId="3" borderId="21" xfId="12" applyNumberFormat="1" applyFont="1" applyFill="1" applyBorder="1" applyAlignment="1">
      <alignment vertical="center"/>
    </xf>
    <xf numFmtId="0" fontId="30" fillId="0" borderId="69" xfId="11" applyFont="1" applyBorder="1" applyAlignment="1">
      <alignment horizontal="center" vertical="center"/>
    </xf>
    <xf numFmtId="0" fontId="30" fillId="0" borderId="78" xfId="11" applyFont="1" applyBorder="1" applyAlignment="1">
      <alignment vertical="center"/>
    </xf>
    <xf numFmtId="4" fontId="30" fillId="11" borderId="21" xfId="12" applyNumberFormat="1" applyFont="1" applyFill="1" applyBorder="1" applyAlignment="1">
      <alignment vertical="center"/>
    </xf>
    <xf numFmtId="4" fontId="30" fillId="4" borderId="21" xfId="12" applyNumberFormat="1" applyFont="1" applyFill="1" applyBorder="1" applyAlignment="1">
      <alignment vertical="center"/>
    </xf>
    <xf numFmtId="4" fontId="30" fillId="0" borderId="21" xfId="12" applyNumberFormat="1" applyFont="1" applyBorder="1" applyAlignment="1">
      <alignment horizontal="center" vertical="center"/>
    </xf>
    <xf numFmtId="0" fontId="10" fillId="0" borderId="80" xfId="11" applyFont="1" applyBorder="1" applyAlignment="1">
      <alignment horizontal="center" vertical="center"/>
    </xf>
    <xf numFmtId="49" fontId="10" fillId="0" borderId="81" xfId="11" applyNumberFormat="1" applyFont="1" applyBorder="1" applyAlignment="1">
      <alignment horizontal="center" vertical="center"/>
    </xf>
    <xf numFmtId="0" fontId="10" fillId="0" borderId="62" xfId="11" applyFont="1" applyBorder="1" applyAlignment="1">
      <alignment vertical="center"/>
    </xf>
    <xf numFmtId="4" fontId="10" fillId="0" borderId="79" xfId="12" applyNumberFormat="1" applyFont="1" applyBorder="1" applyAlignment="1">
      <alignment horizontal="center" vertical="center"/>
    </xf>
    <xf numFmtId="0" fontId="10" fillId="0" borderId="83" xfId="11" applyFont="1" applyBorder="1" applyAlignment="1">
      <alignment horizontal="center" vertical="center"/>
    </xf>
    <xf numFmtId="49" fontId="10" fillId="0" borderId="84" xfId="11" applyNumberFormat="1" applyFont="1" applyBorder="1" applyAlignment="1">
      <alignment horizontal="center" vertical="center"/>
    </xf>
    <xf numFmtId="0" fontId="10" fillId="0" borderId="85" xfId="11" applyFont="1" applyBorder="1" applyAlignment="1">
      <alignment vertical="center"/>
    </xf>
    <xf numFmtId="4" fontId="10" fillId="0" borderId="82" xfId="12" applyNumberFormat="1" applyFont="1" applyBorder="1" applyAlignment="1">
      <alignment horizontal="center" vertical="center"/>
    </xf>
    <xf numFmtId="4" fontId="10" fillId="3" borderId="49" xfId="2" applyNumberFormat="1" applyFont="1" applyFill="1" applyBorder="1" applyAlignment="1">
      <alignment horizontal="right" vertical="center" wrapText="1"/>
    </xf>
    <xf numFmtId="0" fontId="10" fillId="0" borderId="87" xfId="11" applyFont="1" applyBorder="1" applyAlignment="1">
      <alignment horizontal="center" vertical="center"/>
    </xf>
    <xf numFmtId="49" fontId="10" fillId="0" borderId="88" xfId="11" applyNumberFormat="1" applyFont="1" applyBorder="1" applyAlignment="1">
      <alignment horizontal="center" vertical="center"/>
    </xf>
    <xf numFmtId="0" fontId="10" fillId="0" borderId="89" xfId="11" applyFont="1" applyBorder="1" applyAlignment="1">
      <alignment vertical="center"/>
    </xf>
    <xf numFmtId="4" fontId="10" fillId="4" borderId="49" xfId="2" applyNumberFormat="1" applyFont="1" applyFill="1" applyBorder="1" applyAlignment="1">
      <alignment horizontal="right" vertical="center" wrapText="1"/>
    </xf>
    <xf numFmtId="4" fontId="10" fillId="0" borderId="86" xfId="12" applyNumberFormat="1" applyFont="1" applyBorder="1" applyAlignment="1">
      <alignment horizontal="center" vertical="center"/>
    </xf>
    <xf numFmtId="166" fontId="10" fillId="4" borderId="21" xfId="12" applyNumberFormat="1" applyFont="1" applyFill="1" applyBorder="1" applyAlignment="1">
      <alignment vertical="center"/>
    </xf>
    <xf numFmtId="49" fontId="10" fillId="0" borderId="101" xfId="11" applyNumberFormat="1" applyFont="1" applyBorder="1" applyAlignment="1">
      <alignment horizontal="center" vertical="center"/>
    </xf>
    <xf numFmtId="0" fontId="10" fillId="0" borderId="99" xfId="11" applyFont="1" applyBorder="1" applyAlignment="1">
      <alignment vertical="center"/>
    </xf>
    <xf numFmtId="4" fontId="39" fillId="0" borderId="0" xfId="12" applyNumberFormat="1" applyFont="1" applyAlignment="1">
      <alignment vertical="center"/>
    </xf>
    <xf numFmtId="4" fontId="42" fillId="0" borderId="0" xfId="2" applyNumberFormat="1" applyFont="1" applyAlignment="1">
      <alignment horizontal="right" vertical="center"/>
    </xf>
    <xf numFmtId="4" fontId="10" fillId="4" borderId="11" xfId="7" applyNumberFormat="1" applyFont="1" applyFill="1" applyBorder="1" applyAlignment="1">
      <alignment vertical="center"/>
    </xf>
    <xf numFmtId="49" fontId="10" fillId="0" borderId="13" xfId="7" applyNumberFormat="1" applyFont="1" applyBorder="1" applyAlignment="1">
      <alignment vertical="center"/>
    </xf>
    <xf numFmtId="0" fontId="10" fillId="0" borderId="38" xfId="7" applyFont="1" applyBorder="1" applyAlignment="1">
      <alignment vertical="center"/>
    </xf>
    <xf numFmtId="4" fontId="10" fillId="4" borderId="42" xfId="7" applyNumberFormat="1" applyFont="1" applyFill="1" applyBorder="1" applyAlignment="1">
      <alignment vertical="center"/>
    </xf>
    <xf numFmtId="4" fontId="30" fillId="4" borderId="45" xfId="7" applyNumberFormat="1" applyFont="1" applyFill="1" applyBorder="1" applyAlignment="1">
      <alignment vertical="center"/>
    </xf>
    <xf numFmtId="4" fontId="10" fillId="0" borderId="22" xfId="7" applyNumberFormat="1" applyFont="1" applyBorder="1" applyAlignment="1">
      <alignment horizontal="left" vertical="center" wrapText="1"/>
    </xf>
    <xf numFmtId="0" fontId="10" fillId="0" borderId="22" xfId="7" applyFont="1" applyBorder="1" applyAlignment="1">
      <alignment horizontal="left" vertical="center" wrapText="1"/>
    </xf>
    <xf numFmtId="4" fontId="10" fillId="0" borderId="116" xfId="2" applyNumberFormat="1" applyFont="1" applyBorder="1" applyAlignment="1">
      <alignment horizontal="left" vertical="center" wrapText="1"/>
    </xf>
    <xf numFmtId="0" fontId="10" fillId="0" borderId="22" xfId="2" applyFont="1" applyBorder="1" applyAlignment="1">
      <alignment horizontal="left" vertical="center" wrapText="1"/>
    </xf>
    <xf numFmtId="4" fontId="25" fillId="0" borderId="22" xfId="2" applyNumberFormat="1" applyFont="1" applyBorder="1" applyAlignment="1">
      <alignment horizontal="left" vertical="center" wrapText="1"/>
    </xf>
    <xf numFmtId="4" fontId="10" fillId="0" borderId="32" xfId="2" applyNumberFormat="1" applyFont="1" applyBorder="1" applyAlignment="1">
      <alignment horizontal="left" vertical="center" wrapText="1"/>
    </xf>
    <xf numFmtId="49" fontId="10" fillId="0" borderId="20" xfId="8" applyNumberFormat="1" applyFont="1" applyBorder="1" applyAlignment="1">
      <alignment horizontal="center" vertical="center" wrapText="1"/>
    </xf>
    <xf numFmtId="49" fontId="10" fillId="0" borderId="30" xfId="8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0" fillId="0" borderId="121" xfId="8" applyNumberFormat="1" applyFont="1" applyBorder="1" applyAlignment="1">
      <alignment horizontal="center" vertical="center" wrapText="1"/>
    </xf>
    <xf numFmtId="4" fontId="26" fillId="4" borderId="14" xfId="2" applyNumberFormat="1" applyFont="1" applyFill="1" applyBorder="1" applyAlignment="1">
      <alignment horizontal="right" vertical="center" wrapText="1"/>
    </xf>
    <xf numFmtId="0" fontId="10" fillId="0" borderId="15" xfId="7" applyFont="1" applyBorder="1" applyAlignment="1">
      <alignment vertical="center" wrapText="1"/>
    </xf>
    <xf numFmtId="0" fontId="26" fillId="0" borderId="20" xfId="8" applyFont="1" applyBorder="1" applyAlignment="1">
      <alignment vertical="center" wrapText="1"/>
    </xf>
    <xf numFmtId="0" fontId="39" fillId="0" borderId="20" xfId="8" applyFont="1" applyBorder="1" applyAlignment="1">
      <alignment vertical="center" wrapText="1"/>
    </xf>
    <xf numFmtId="0" fontId="22" fillId="0" borderId="121" xfId="8" applyFont="1" applyBorder="1" applyAlignment="1">
      <alignment vertical="center" wrapText="1"/>
    </xf>
    <xf numFmtId="4" fontId="26" fillId="11" borderId="21" xfId="8" applyNumberFormat="1" applyFont="1" applyFill="1" applyBorder="1" applyAlignment="1">
      <alignment horizontal="right" vertical="center" wrapText="1"/>
    </xf>
    <xf numFmtId="4" fontId="22" fillId="11" borderId="21" xfId="8" applyNumberFormat="1" applyFont="1" applyFill="1" applyBorder="1" applyAlignment="1">
      <alignment horizontal="right" vertical="center" wrapText="1"/>
    </xf>
    <xf numFmtId="4" fontId="39" fillId="11" borderId="21" xfId="8" applyNumberFormat="1" applyFont="1" applyFill="1" applyBorder="1" applyAlignment="1">
      <alignment horizontal="right" vertical="center" wrapText="1"/>
    </xf>
    <xf numFmtId="4" fontId="22" fillId="11" borderId="49" xfId="8" applyNumberFormat="1" applyFont="1" applyFill="1" applyBorder="1" applyAlignment="1">
      <alignment horizontal="right" vertical="center" wrapText="1"/>
    </xf>
    <xf numFmtId="49" fontId="10" fillId="0" borderId="42" xfId="0" applyNumberFormat="1" applyFont="1" applyBorder="1" applyAlignment="1">
      <alignment horizontal="center" vertical="center"/>
    </xf>
    <xf numFmtId="49" fontId="10" fillId="0" borderId="128" xfId="0" applyNumberFormat="1" applyFont="1" applyBorder="1" applyAlignment="1">
      <alignment horizontal="center" vertical="center"/>
    </xf>
    <xf numFmtId="4" fontId="26" fillId="3" borderId="21" xfId="8" applyNumberFormat="1" applyFont="1" applyFill="1" applyBorder="1" applyAlignment="1">
      <alignment horizontal="right" vertical="center" wrapText="1"/>
    </xf>
    <xf numFmtId="4" fontId="22" fillId="3" borderId="21" xfId="8" applyNumberFormat="1" applyFont="1" applyFill="1" applyBorder="1" applyAlignment="1">
      <alignment horizontal="right" vertical="center" wrapText="1"/>
    </xf>
    <xf numFmtId="4" fontId="10" fillId="3" borderId="21" xfId="8" applyNumberFormat="1" applyFont="1" applyFill="1" applyBorder="1" applyAlignment="1">
      <alignment horizontal="right" vertical="center" wrapText="1"/>
    </xf>
    <xf numFmtId="4" fontId="22" fillId="3" borderId="49" xfId="8" applyNumberFormat="1" applyFont="1" applyFill="1" applyBorder="1" applyAlignment="1">
      <alignment horizontal="right" vertical="center" wrapText="1"/>
    </xf>
    <xf numFmtId="0" fontId="33" fillId="0" borderId="2" xfId="11" applyFont="1" applyBorder="1" applyAlignment="1">
      <alignment vertical="center"/>
    </xf>
    <xf numFmtId="0" fontId="26" fillId="0" borderId="30" xfId="8" applyFont="1" applyBorder="1" applyAlignment="1">
      <alignment vertical="center" wrapText="1"/>
    </xf>
    <xf numFmtId="4" fontId="26" fillId="11" borderId="31" xfId="8" applyNumberFormat="1" applyFont="1" applyFill="1" applyBorder="1" applyAlignment="1">
      <alignment horizontal="right" vertical="center" wrapText="1"/>
    </xf>
    <xf numFmtId="0" fontId="22" fillId="11" borderId="35" xfId="7" applyFont="1" applyFill="1" applyBorder="1"/>
    <xf numFmtId="0" fontId="33" fillId="0" borderId="50" xfId="12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49" fontId="10" fillId="0" borderId="48" xfId="0" applyNumberFormat="1" applyFont="1" applyBorder="1" applyAlignment="1">
      <alignment horizontal="center" vertical="center"/>
    </xf>
    <xf numFmtId="4" fontId="26" fillId="3" borderId="31" xfId="8" applyNumberFormat="1" applyFont="1" applyFill="1" applyBorder="1" applyAlignment="1">
      <alignment horizontal="right" vertical="center" wrapText="1"/>
    </xf>
    <xf numFmtId="0" fontId="10" fillId="0" borderId="30" xfId="20" applyFont="1" applyBorder="1" applyAlignment="1">
      <alignment horizontal="left" vertical="center" wrapText="1"/>
    </xf>
    <xf numFmtId="4" fontId="30" fillId="11" borderId="9" xfId="7" applyNumberFormat="1" applyFont="1" applyFill="1" applyBorder="1" applyAlignment="1">
      <alignment vertical="center"/>
    </xf>
    <xf numFmtId="0" fontId="10" fillId="0" borderId="21" xfId="7" applyFont="1" applyBorder="1" applyAlignment="1">
      <alignment horizontal="center" vertical="center"/>
    </xf>
    <xf numFmtId="0" fontId="39" fillId="10" borderId="21" xfId="2" applyFont="1" applyFill="1" applyBorder="1" applyAlignment="1">
      <alignment vertical="center" wrapText="1"/>
    </xf>
    <xf numFmtId="0" fontId="30" fillId="0" borderId="7" xfId="2" applyFont="1" applyBorder="1" applyAlignment="1">
      <alignment horizontal="center" vertical="center"/>
    </xf>
    <xf numFmtId="49" fontId="10" fillId="10" borderId="20" xfId="7" applyNumberFormat="1" applyFont="1" applyFill="1" applyBorder="1" applyAlignment="1">
      <alignment horizontal="center" vertical="center"/>
    </xf>
    <xf numFmtId="0" fontId="10" fillId="0" borderId="97" xfId="20" applyFont="1" applyBorder="1" applyAlignment="1">
      <alignment horizontal="left" vertical="center" wrapText="1"/>
    </xf>
    <xf numFmtId="4" fontId="10" fillId="3" borderId="52" xfId="2" applyNumberFormat="1" applyFont="1" applyFill="1" applyBorder="1" applyAlignment="1">
      <alignment horizontal="right" vertical="center"/>
    </xf>
    <xf numFmtId="4" fontId="10" fillId="11" borderId="31" xfId="2" applyNumberFormat="1" applyFont="1" applyFill="1" applyBorder="1" applyAlignment="1">
      <alignment horizontal="right" vertical="center"/>
    </xf>
    <xf numFmtId="4" fontId="10" fillId="4" borderId="31" xfId="2" applyNumberFormat="1" applyFont="1" applyFill="1" applyBorder="1" applyAlignment="1">
      <alignment horizontal="right" vertical="center"/>
    </xf>
    <xf numFmtId="0" fontId="39" fillId="10" borderId="31" xfId="2" applyFont="1" applyFill="1" applyBorder="1" applyAlignment="1">
      <alignment vertical="center" wrapText="1"/>
    </xf>
    <xf numFmtId="49" fontId="10" fillId="0" borderId="20" xfId="7" applyNumberFormat="1" applyFont="1" applyBorder="1" applyAlignment="1">
      <alignment horizontal="center" vertical="center"/>
    </xf>
    <xf numFmtId="4" fontId="10" fillId="0" borderId="0" xfId="7" applyNumberFormat="1" applyFont="1" applyAlignment="1">
      <alignment horizontal="center"/>
    </xf>
    <xf numFmtId="0" fontId="30" fillId="0" borderId="104" xfId="2" applyFont="1" applyBorder="1" applyAlignment="1">
      <alignment horizontal="center" vertical="center" wrapText="1"/>
    </xf>
    <xf numFmtId="0" fontId="10" fillId="0" borderId="20" xfId="8" applyFont="1" applyBorder="1" applyAlignment="1">
      <alignment horizontal="left" vertical="center" wrapText="1"/>
    </xf>
    <xf numFmtId="4" fontId="30" fillId="11" borderId="74" xfId="7" applyNumberFormat="1" applyFont="1" applyFill="1" applyBorder="1" applyAlignment="1">
      <alignment vertical="center" wrapText="1"/>
    </xf>
    <xf numFmtId="4" fontId="10" fillId="11" borderId="52" xfId="2" applyNumberFormat="1" applyFont="1" applyFill="1" applyBorder="1" applyAlignment="1">
      <alignment horizontal="right" vertical="center" wrapText="1"/>
    </xf>
    <xf numFmtId="4" fontId="10" fillId="11" borderId="54" xfId="2" applyNumberFormat="1" applyFont="1" applyFill="1" applyBorder="1" applyAlignment="1">
      <alignment vertical="center" wrapText="1"/>
    </xf>
    <xf numFmtId="4" fontId="10" fillId="11" borderId="52" xfId="2" applyNumberFormat="1" applyFont="1" applyFill="1" applyBorder="1" applyAlignment="1">
      <alignment vertical="center" wrapText="1"/>
    </xf>
    <xf numFmtId="4" fontId="10" fillId="0" borderId="26" xfId="7" applyNumberFormat="1" applyFont="1" applyBorder="1" applyAlignment="1">
      <alignment horizontal="center" vertical="center" wrapText="1"/>
    </xf>
    <xf numFmtId="4" fontId="10" fillId="0" borderId="21" xfId="2" applyNumberFormat="1" applyFont="1" applyBorder="1" applyAlignment="1">
      <alignment horizontal="right" vertical="center" wrapText="1"/>
    </xf>
    <xf numFmtId="4" fontId="10" fillId="0" borderId="32" xfId="2" applyNumberFormat="1" applyFont="1" applyBorder="1" applyAlignment="1">
      <alignment horizontal="right" vertical="center" wrapText="1"/>
    </xf>
    <xf numFmtId="4" fontId="10" fillId="0" borderId="27" xfId="2" applyNumberFormat="1" applyFont="1" applyBorder="1" applyAlignment="1">
      <alignment horizontal="right" vertical="center" wrapText="1"/>
    </xf>
    <xf numFmtId="4" fontId="26" fillId="3" borderId="49" xfId="7" applyNumberFormat="1" applyFont="1" applyFill="1" applyBorder="1" applyAlignment="1">
      <alignment vertical="center" wrapText="1"/>
    </xf>
    <xf numFmtId="49" fontId="10" fillId="0" borderId="98" xfId="2" applyNumberFormat="1" applyFont="1" applyBorder="1" applyAlignment="1">
      <alignment horizontal="center" vertical="center" wrapText="1"/>
    </xf>
    <xf numFmtId="0" fontId="30" fillId="0" borderId="37" xfId="12" applyFont="1" applyBorder="1" applyAlignment="1">
      <alignment horizontal="center"/>
    </xf>
    <xf numFmtId="49" fontId="30" fillId="0" borderId="34" xfId="11" applyNumberFormat="1" applyFont="1" applyBorder="1" applyAlignment="1">
      <alignment horizontal="center"/>
    </xf>
    <xf numFmtId="0" fontId="30" fillId="0" borderId="100" xfId="11" applyFont="1" applyBorder="1" applyAlignment="1">
      <alignment wrapText="1"/>
    </xf>
    <xf numFmtId="4" fontId="30" fillId="11" borderId="56" xfId="11" applyNumberFormat="1" applyFont="1" applyFill="1" applyBorder="1" applyAlignment="1">
      <alignment vertical="center"/>
    </xf>
    <xf numFmtId="4" fontId="28" fillId="13" borderId="4" xfId="7" applyNumberFormat="1" applyFont="1" applyFill="1" applyBorder="1" applyAlignment="1">
      <alignment vertical="center" wrapText="1"/>
    </xf>
    <xf numFmtId="4" fontId="28" fillId="0" borderId="4" xfId="7" applyNumberFormat="1" applyFont="1" applyBorder="1" applyAlignment="1">
      <alignment vertical="center" wrapText="1"/>
    </xf>
    <xf numFmtId="166" fontId="10" fillId="4" borderId="14" xfId="19" applyNumberFormat="1" applyFont="1" applyFill="1" applyBorder="1" applyAlignment="1">
      <alignment horizontal="right" vertical="center" wrapText="1"/>
    </xf>
    <xf numFmtId="166" fontId="10" fillId="4" borderId="31" xfId="19" applyNumberFormat="1" applyFont="1" applyFill="1" applyBorder="1" applyAlignment="1">
      <alignment horizontal="right" vertical="center" wrapText="1"/>
    </xf>
    <xf numFmtId="4" fontId="10" fillId="0" borderId="132" xfId="2" applyNumberFormat="1" applyFont="1" applyBorder="1" applyAlignment="1">
      <alignment horizontal="center" vertical="center" wrapText="1"/>
    </xf>
    <xf numFmtId="4" fontId="25" fillId="0" borderId="22" xfId="19" applyNumberFormat="1" applyFont="1" applyBorder="1" applyAlignment="1">
      <alignment horizontal="center" vertical="center" wrapText="1"/>
    </xf>
    <xf numFmtId="4" fontId="10" fillId="3" borderId="52" xfId="2" applyNumberFormat="1" applyFont="1" applyFill="1" applyBorder="1" applyAlignment="1">
      <alignment horizontal="right" vertical="center" wrapText="1"/>
    </xf>
    <xf numFmtId="49" fontId="10" fillId="0" borderId="29" xfId="20" applyNumberFormat="1" applyFont="1" applyBorder="1" applyAlignment="1">
      <alignment horizontal="center" vertical="center"/>
    </xf>
    <xf numFmtId="0" fontId="10" fillId="10" borderId="97" xfId="2" applyFont="1" applyFill="1" applyBorder="1" applyAlignment="1">
      <alignment horizontal="left" vertical="center" wrapText="1"/>
    </xf>
    <xf numFmtId="0" fontId="10" fillId="0" borderId="32" xfId="19" applyFont="1" applyBorder="1" applyAlignment="1">
      <alignment vertical="center"/>
    </xf>
    <xf numFmtId="166" fontId="26" fillId="0" borderId="0" xfId="2" applyNumberFormat="1" applyFont="1" applyAlignment="1">
      <alignment horizontal="right" vertical="center"/>
    </xf>
    <xf numFmtId="0" fontId="10" fillId="0" borderId="38" xfId="19" applyFont="1" applyBorder="1" applyAlignment="1">
      <alignment horizontal="center" vertical="center"/>
    </xf>
    <xf numFmtId="4" fontId="30" fillId="3" borderId="45" xfId="19" applyNumberFormat="1" applyFont="1" applyFill="1" applyBorder="1" applyAlignment="1">
      <alignment vertical="center"/>
    </xf>
    <xf numFmtId="0" fontId="30" fillId="0" borderId="151" xfId="2" applyFont="1" applyBorder="1" applyAlignment="1">
      <alignment horizontal="center" vertical="center"/>
    </xf>
    <xf numFmtId="0" fontId="30" fillId="0" borderId="122" xfId="2" applyFont="1" applyBorder="1" applyAlignment="1">
      <alignment horizontal="center" vertical="center"/>
    </xf>
    <xf numFmtId="0" fontId="30" fillId="0" borderId="103" xfId="2" applyFont="1" applyBorder="1" applyAlignment="1">
      <alignment horizontal="left" vertical="center"/>
    </xf>
    <xf numFmtId="4" fontId="30" fillId="11" borderId="45" xfId="19" applyNumberFormat="1" applyFont="1" applyFill="1" applyBorder="1" applyAlignment="1">
      <alignment vertical="center"/>
    </xf>
    <xf numFmtId="4" fontId="30" fillId="4" borderId="45" xfId="19" applyNumberFormat="1" applyFont="1" applyFill="1" applyBorder="1" applyAlignment="1">
      <alignment vertical="center"/>
    </xf>
    <xf numFmtId="4" fontId="10" fillId="0" borderId="15" xfId="19" applyNumberFormat="1" applyFont="1" applyBorder="1" applyAlignment="1">
      <alignment vertical="center"/>
    </xf>
    <xf numFmtId="4" fontId="28" fillId="0" borderId="1" xfId="2" applyNumberFormat="1" applyFont="1" applyBorder="1" applyAlignment="1">
      <alignment horizontal="center" vertical="center" wrapText="1"/>
    </xf>
    <xf numFmtId="49" fontId="39" fillId="0" borderId="20" xfId="0" applyNumberFormat="1" applyFont="1" applyBorder="1" applyAlignment="1">
      <alignment horizontal="center" vertical="center" wrapText="1"/>
    </xf>
    <xf numFmtId="4" fontId="26" fillId="3" borderId="14" xfId="19" applyNumberFormat="1" applyFont="1" applyFill="1" applyBorder="1" applyAlignment="1">
      <alignment vertical="center" wrapText="1"/>
    </xf>
    <xf numFmtId="0" fontId="22" fillId="0" borderId="12" xfId="8" applyFont="1" applyBorder="1" applyAlignment="1">
      <alignment vertical="center" wrapText="1"/>
    </xf>
    <xf numFmtId="4" fontId="26" fillId="11" borderId="11" xfId="19" applyNumberFormat="1" applyFont="1" applyFill="1" applyBorder="1" applyAlignment="1">
      <alignment vertical="center" wrapText="1"/>
    </xf>
    <xf numFmtId="49" fontId="39" fillId="0" borderId="12" xfId="0" applyNumberFormat="1" applyFont="1" applyBorder="1" applyAlignment="1">
      <alignment horizontal="center" vertical="center" wrapText="1"/>
    </xf>
    <xf numFmtId="2" fontId="8" fillId="0" borderId="0" xfId="19" applyNumberFormat="1" applyFont="1"/>
    <xf numFmtId="4" fontId="10" fillId="13" borderId="6" xfId="7" applyNumberFormat="1" applyFont="1" applyFill="1" applyBorder="1" applyAlignment="1">
      <alignment horizontal="right" vertical="center" wrapText="1"/>
    </xf>
    <xf numFmtId="4" fontId="10" fillId="13" borderId="54" xfId="7" applyNumberFormat="1" applyFont="1" applyFill="1" applyBorder="1" applyAlignment="1">
      <alignment horizontal="right" vertical="center" wrapText="1"/>
    </xf>
    <xf numFmtId="4" fontId="28" fillId="13" borderId="74" xfId="7" applyNumberFormat="1" applyFont="1" applyFill="1" applyBorder="1" applyAlignment="1">
      <alignment vertical="center" wrapText="1"/>
    </xf>
    <xf numFmtId="4" fontId="10" fillId="13" borderId="101" xfId="7" applyNumberFormat="1" applyFont="1" applyFill="1" applyBorder="1" applyAlignment="1">
      <alignment horizontal="right" vertical="center" wrapText="1"/>
    </xf>
    <xf numFmtId="4" fontId="10" fillId="0" borderId="31" xfId="7" applyNumberFormat="1" applyFont="1" applyBorder="1" applyAlignment="1">
      <alignment horizontal="right" vertical="center" wrapText="1"/>
    </xf>
    <xf numFmtId="4" fontId="10" fillId="0" borderId="21" xfId="7" applyNumberFormat="1" applyFont="1" applyBorder="1" applyAlignment="1">
      <alignment horizontal="right" vertical="center" wrapText="1"/>
    </xf>
    <xf numFmtId="4" fontId="10" fillId="0" borderId="49" xfId="7" applyNumberFormat="1" applyFont="1" applyBorder="1" applyAlignment="1">
      <alignment horizontal="right" vertical="center" wrapText="1"/>
    </xf>
    <xf numFmtId="4" fontId="8" fillId="0" borderId="22" xfId="11" applyNumberFormat="1" applyFont="1" applyBorder="1" applyAlignment="1">
      <alignment vertical="center"/>
    </xf>
    <xf numFmtId="4" fontId="30" fillId="0" borderId="22" xfId="11" applyNumberFormat="1" applyFont="1" applyBorder="1" applyAlignment="1">
      <alignment vertical="center"/>
    </xf>
    <xf numFmtId="0" fontId="10" fillId="0" borderId="22" xfId="19" applyFont="1" applyBorder="1" applyAlignment="1">
      <alignment horizontal="center" vertical="center"/>
    </xf>
    <xf numFmtId="4" fontId="30" fillId="0" borderId="32" xfId="11" applyNumberFormat="1" applyFont="1" applyBorder="1" applyAlignment="1">
      <alignment vertical="center"/>
    </xf>
    <xf numFmtId="4" fontId="25" fillId="4" borderId="9" xfId="11" applyNumberFormat="1" applyFont="1" applyFill="1" applyBorder="1"/>
    <xf numFmtId="0" fontId="10" fillId="0" borderId="36" xfId="19" applyFont="1" applyBorder="1" applyAlignment="1">
      <alignment vertical="center"/>
    </xf>
    <xf numFmtId="0" fontId="10" fillId="0" borderId="32" xfId="19" applyFont="1" applyBorder="1" applyAlignment="1">
      <alignment horizontal="center" vertical="center"/>
    </xf>
    <xf numFmtId="4" fontId="26" fillId="4" borderId="21" xfId="19" applyNumberFormat="1" applyFont="1" applyFill="1" applyBorder="1" applyAlignment="1">
      <alignment vertical="center"/>
    </xf>
    <xf numFmtId="0" fontId="33" fillId="0" borderId="45" xfId="19" applyFont="1" applyBorder="1" applyAlignment="1">
      <alignment horizontal="center" vertical="center"/>
    </xf>
    <xf numFmtId="49" fontId="10" fillId="0" borderId="8" xfId="10" applyNumberFormat="1" applyFont="1" applyBorder="1" applyAlignment="1">
      <alignment horizontal="center" vertical="center"/>
    </xf>
    <xf numFmtId="0" fontId="10" fillId="10" borderId="94" xfId="20" applyFont="1" applyFill="1" applyBorder="1" applyAlignment="1">
      <alignment vertical="center" wrapText="1"/>
    </xf>
    <xf numFmtId="4" fontId="26" fillId="4" borderId="9" xfId="19" applyNumberFormat="1" applyFont="1" applyFill="1" applyBorder="1" applyAlignment="1">
      <alignment vertical="center"/>
    </xf>
    <xf numFmtId="4" fontId="22" fillId="4" borderId="21" xfId="19" applyNumberFormat="1" applyFont="1" applyFill="1" applyBorder="1" applyAlignment="1">
      <alignment vertical="center"/>
    </xf>
    <xf numFmtId="4" fontId="22" fillId="4" borderId="49" xfId="19" applyNumberFormat="1" applyFont="1" applyFill="1" applyBorder="1" applyAlignment="1">
      <alignment vertical="center"/>
    </xf>
    <xf numFmtId="4" fontId="10" fillId="0" borderId="15" xfId="19" applyNumberFormat="1" applyFont="1" applyBorder="1" applyAlignment="1">
      <alignment horizontal="center" vertical="center" wrapText="1"/>
    </xf>
    <xf numFmtId="0" fontId="8" fillId="0" borderId="0" xfId="4" applyFont="1" applyAlignment="1">
      <alignment horizontal="right" vertical="center"/>
    </xf>
    <xf numFmtId="0" fontId="8" fillId="0" borderId="0" xfId="5" applyFont="1" applyAlignment="1">
      <alignment horizontal="right"/>
    </xf>
    <xf numFmtId="0" fontId="30" fillId="0" borderId="30" xfId="7" applyFont="1" applyBorder="1" applyAlignment="1">
      <alignment vertical="center" wrapText="1"/>
    </xf>
    <xf numFmtId="4" fontId="30" fillId="4" borderId="32" xfId="7" applyNumberFormat="1" applyFont="1" applyFill="1" applyBorder="1" applyAlignment="1">
      <alignment vertical="center" wrapText="1"/>
    </xf>
    <xf numFmtId="49" fontId="10" fillId="0" borderId="8" xfId="19" applyNumberFormat="1" applyFont="1" applyBorder="1" applyAlignment="1">
      <alignment horizontal="center" vertical="center"/>
    </xf>
    <xf numFmtId="49" fontId="10" fillId="0" borderId="29" xfId="19" applyNumberFormat="1" applyFont="1" applyBorder="1" applyAlignment="1">
      <alignment horizontal="center" vertical="center"/>
    </xf>
    <xf numFmtId="4" fontId="10" fillId="3" borderId="31" xfId="2" applyNumberFormat="1" applyFont="1" applyFill="1" applyBorder="1" applyAlignment="1">
      <alignment vertical="center"/>
    </xf>
    <xf numFmtId="49" fontId="10" fillId="0" borderId="0" xfId="19" applyNumberFormat="1" applyFont="1" applyAlignment="1">
      <alignment horizontal="center"/>
    </xf>
    <xf numFmtId="0" fontId="39" fillId="0" borderId="0" xfId="8" applyFont="1" applyAlignment="1">
      <alignment horizontal="left" vertical="center" wrapText="1"/>
    </xf>
    <xf numFmtId="166" fontId="10" fillId="0" borderId="0" xfId="19" applyNumberFormat="1" applyFont="1" applyAlignment="1">
      <alignment vertical="center"/>
    </xf>
    <xf numFmtId="0" fontId="10" fillId="0" borderId="47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/>
    </xf>
    <xf numFmtId="0" fontId="10" fillId="0" borderId="12" xfId="2" applyFont="1" applyBorder="1" applyAlignment="1">
      <alignment horizontal="left" vertical="center"/>
    </xf>
    <xf numFmtId="4" fontId="10" fillId="4" borderId="41" xfId="19" applyNumberFormat="1" applyFont="1" applyFill="1" applyBorder="1" applyAlignment="1">
      <alignment vertical="center" wrapText="1"/>
    </xf>
    <xf numFmtId="0" fontId="10" fillId="0" borderId="14" xfId="19" applyFont="1" applyBorder="1" applyAlignment="1">
      <alignment horizontal="center" vertical="center"/>
    </xf>
    <xf numFmtId="0" fontId="30" fillId="0" borderId="46" xfId="2" applyFont="1" applyBorder="1" applyAlignment="1">
      <alignment horizontal="center" vertical="center"/>
    </xf>
    <xf numFmtId="0" fontId="30" fillId="0" borderId="7" xfId="2" applyFont="1" applyBorder="1" applyAlignment="1">
      <alignment horizontal="left" vertical="center"/>
    </xf>
    <xf numFmtId="4" fontId="22" fillId="4" borderId="26" xfId="19" applyNumberFormat="1" applyFont="1" applyFill="1" applyBorder="1" applyAlignment="1">
      <alignment vertical="center" wrapText="1"/>
    </xf>
    <xf numFmtId="4" fontId="22" fillId="0" borderId="22" xfId="19" applyNumberFormat="1" applyFont="1" applyBorder="1" applyAlignment="1">
      <alignment vertical="center" wrapText="1"/>
    </xf>
    <xf numFmtId="0" fontId="10" fillId="0" borderId="121" xfId="2" applyFont="1" applyBorder="1" applyAlignment="1">
      <alignment horizontal="left" vertical="center" wrapText="1"/>
    </xf>
    <xf numFmtId="4" fontId="22" fillId="0" borderId="32" xfId="19" applyNumberFormat="1" applyFont="1" applyBorder="1" applyAlignment="1">
      <alignment vertical="center" wrapText="1"/>
    </xf>
    <xf numFmtId="49" fontId="39" fillId="0" borderId="19" xfId="8" applyNumberFormat="1" applyFont="1" applyBorder="1" applyAlignment="1">
      <alignment horizontal="center" vertical="center" wrapText="1"/>
    </xf>
    <xf numFmtId="0" fontId="39" fillId="0" borderId="57" xfId="31" applyFont="1" applyBorder="1" applyAlignment="1">
      <alignment horizontal="center" vertical="center"/>
    </xf>
    <xf numFmtId="4" fontId="17" fillId="0" borderId="0" xfId="6" applyNumberFormat="1" applyFont="1" applyAlignment="1">
      <alignment vertical="center"/>
    </xf>
    <xf numFmtId="49" fontId="10" fillId="0" borderId="13" xfId="2" applyNumberFormat="1" applyFont="1" applyBorder="1" applyAlignment="1">
      <alignment vertical="center" wrapText="1"/>
    </xf>
    <xf numFmtId="0" fontId="10" fillId="0" borderId="38" xfId="19" applyFont="1" applyBorder="1" applyAlignment="1">
      <alignment vertical="center"/>
    </xf>
    <xf numFmtId="49" fontId="30" fillId="0" borderId="125" xfId="2" applyNumberFormat="1" applyFont="1" applyBorder="1" applyAlignment="1">
      <alignment horizontal="center" vertical="center"/>
    </xf>
    <xf numFmtId="0" fontId="30" fillId="0" borderId="76" xfId="2" applyFont="1" applyBorder="1" applyAlignment="1">
      <alignment vertical="center"/>
    </xf>
    <xf numFmtId="4" fontId="10" fillId="0" borderId="0" xfId="1" applyNumberFormat="1" applyFont="1"/>
    <xf numFmtId="49" fontId="10" fillId="0" borderId="32" xfId="19" applyNumberFormat="1" applyFont="1" applyBorder="1" applyAlignment="1">
      <alignment vertical="center" wrapText="1"/>
    </xf>
    <xf numFmtId="0" fontId="10" fillId="0" borderId="13" xfId="8" applyFont="1" applyBorder="1" applyAlignment="1">
      <alignment vertical="center" wrapText="1"/>
    </xf>
    <xf numFmtId="4" fontId="57" fillId="0" borderId="0" xfId="36" applyNumberFormat="1" applyFont="1" applyAlignment="1">
      <alignment vertical="center"/>
    </xf>
    <xf numFmtId="166" fontId="57" fillId="0" borderId="0" xfId="5" applyNumberFormat="1" applyFont="1"/>
    <xf numFmtId="2" fontId="57" fillId="0" borderId="0" xfId="5" applyNumberFormat="1" applyFont="1" applyAlignment="1">
      <alignment vertical="center"/>
    </xf>
    <xf numFmtId="4" fontId="16" fillId="0" borderId="0" xfId="20" applyNumberFormat="1" applyFont="1" applyAlignment="1">
      <alignment vertical="center"/>
    </xf>
    <xf numFmtId="0" fontId="10" fillId="0" borderId="29" xfId="8" applyFont="1" applyBorder="1" applyAlignment="1">
      <alignment vertical="center" wrapText="1"/>
    </xf>
    <xf numFmtId="0" fontId="10" fillId="0" borderId="57" xfId="8" applyFont="1" applyBorder="1" applyAlignment="1">
      <alignment vertical="center" wrapText="1"/>
    </xf>
    <xf numFmtId="4" fontId="10" fillId="0" borderId="97" xfId="2" applyNumberFormat="1" applyFont="1" applyBorder="1" applyAlignment="1">
      <alignment horizontal="center" vertical="center" wrapText="1"/>
    </xf>
    <xf numFmtId="4" fontId="10" fillId="0" borderId="91" xfId="2" applyNumberFormat="1" applyFont="1" applyBorder="1" applyAlignment="1">
      <alignment horizontal="center" vertical="center" wrapText="1"/>
    </xf>
    <xf numFmtId="4" fontId="30" fillId="0" borderId="94" xfId="2" applyNumberFormat="1" applyFont="1" applyBorder="1" applyAlignment="1">
      <alignment horizontal="center" vertical="center"/>
    </xf>
    <xf numFmtId="4" fontId="8" fillId="0" borderId="95" xfId="2" applyNumberFormat="1" applyFont="1" applyBorder="1" applyAlignment="1">
      <alignment horizontal="center" vertical="center" wrapText="1"/>
    </xf>
    <xf numFmtId="4" fontId="30" fillId="0" borderId="97" xfId="2" applyNumberFormat="1" applyFont="1" applyBorder="1" applyAlignment="1">
      <alignment horizontal="center" vertical="center"/>
    </xf>
    <xf numFmtId="4" fontId="8" fillId="0" borderId="97" xfId="2" applyNumberFormat="1" applyFont="1" applyBorder="1" applyAlignment="1">
      <alignment horizontal="center" vertical="center"/>
    </xf>
    <xf numFmtId="4" fontId="10" fillId="0" borderId="96" xfId="2" applyNumberFormat="1" applyFont="1" applyBorder="1" applyAlignment="1">
      <alignment horizontal="center" vertical="center"/>
    </xf>
    <xf numFmtId="4" fontId="13" fillId="0" borderId="95" xfId="12" applyNumberFormat="1" applyFont="1" applyBorder="1" applyAlignment="1">
      <alignment horizontal="center" vertical="center"/>
    </xf>
    <xf numFmtId="4" fontId="7" fillId="0" borderId="95" xfId="12" applyNumberFormat="1" applyFont="1" applyBorder="1" applyAlignment="1">
      <alignment horizontal="center" vertical="center"/>
    </xf>
    <xf numFmtId="4" fontId="7" fillId="0" borderId="97" xfId="12" applyNumberFormat="1" applyFont="1" applyBorder="1" applyAlignment="1">
      <alignment horizontal="center" vertical="center"/>
    </xf>
    <xf numFmtId="0" fontId="10" fillId="0" borderId="121" xfId="2" applyFont="1" applyBorder="1" applyAlignment="1">
      <alignment vertical="center"/>
    </xf>
    <xf numFmtId="4" fontId="21" fillId="0" borderId="0" xfId="6" applyNumberFormat="1" applyFont="1" applyAlignment="1">
      <alignment vertical="center"/>
    </xf>
    <xf numFmtId="0" fontId="20" fillId="0" borderId="0" xfId="6" applyFont="1" applyAlignment="1">
      <alignment vertical="center"/>
    </xf>
    <xf numFmtId="0" fontId="0" fillId="0" borderId="0" xfId="6" applyFont="1" applyAlignment="1">
      <alignment vertical="center"/>
    </xf>
    <xf numFmtId="4" fontId="8" fillId="0" borderId="0" xfId="19" applyNumberFormat="1" applyFont="1"/>
    <xf numFmtId="4" fontId="10" fillId="8" borderId="121" xfId="7" applyNumberFormat="1" applyFont="1" applyFill="1" applyBorder="1" applyAlignment="1">
      <alignment vertical="center" wrapText="1"/>
    </xf>
    <xf numFmtId="49" fontId="12" fillId="0" borderId="0" xfId="11" applyNumberFormat="1" applyFont="1" applyAlignment="1">
      <alignment horizontal="center" vertical="center"/>
    </xf>
    <xf numFmtId="4" fontId="12" fillId="0" borderId="0" xfId="17" applyNumberFormat="1" applyFont="1" applyAlignment="1">
      <alignment vertical="center" wrapText="1"/>
    </xf>
    <xf numFmtId="4" fontId="10" fillId="0" borderId="0" xfId="17" applyNumberFormat="1" applyFont="1" applyAlignment="1">
      <alignment vertical="center" wrapText="1"/>
    </xf>
    <xf numFmtId="4" fontId="8" fillId="0" borderId="45" xfId="4" applyNumberFormat="1" applyFont="1" applyBorder="1" applyAlignment="1">
      <alignment horizontal="center" vertical="center" wrapText="1"/>
    </xf>
    <xf numFmtId="49" fontId="10" fillId="0" borderId="19" xfId="11" applyNumberFormat="1" applyFont="1" applyBorder="1" applyAlignment="1">
      <alignment horizontal="left" vertical="center"/>
    </xf>
    <xf numFmtId="49" fontId="10" fillId="0" borderId="29" xfId="11" applyNumberFormat="1" applyFont="1" applyBorder="1" applyAlignment="1">
      <alignment horizontal="center" vertical="center" wrapText="1"/>
    </xf>
    <xf numFmtId="49" fontId="10" fillId="0" borderId="19" xfId="11" applyNumberFormat="1" applyFont="1" applyBorder="1" applyAlignment="1">
      <alignment horizontal="center" vertical="center" wrapText="1"/>
    </xf>
    <xf numFmtId="49" fontId="10" fillId="0" borderId="3" xfId="2" applyNumberFormat="1" applyFont="1" applyBorder="1" applyAlignment="1">
      <alignment horizontal="center" vertical="center" wrapText="1"/>
    </xf>
    <xf numFmtId="0" fontId="10" fillId="0" borderId="30" xfId="15" applyFont="1" applyBorder="1" applyAlignment="1">
      <alignment vertical="center" wrapText="1"/>
    </xf>
    <xf numFmtId="0" fontId="10" fillId="0" borderId="20" xfId="15" applyFont="1" applyBorder="1" applyAlignment="1">
      <alignment vertical="center" wrapText="1"/>
    </xf>
    <xf numFmtId="0" fontId="39" fillId="0" borderId="19" xfId="15" applyFont="1" applyBorder="1" applyAlignment="1">
      <alignment horizontal="center" vertical="center"/>
    </xf>
    <xf numFmtId="0" fontId="39" fillId="0" borderId="34" xfId="15" applyFont="1" applyBorder="1" applyAlignment="1">
      <alignment horizontal="center" vertical="center"/>
    </xf>
    <xf numFmtId="0" fontId="10" fillId="0" borderId="29" xfId="15" applyFont="1" applyBorder="1" applyAlignment="1">
      <alignment horizontal="center" vertical="center"/>
    </xf>
    <xf numFmtId="49" fontId="10" fillId="0" borderId="29" xfId="15" applyNumberFormat="1" applyFont="1" applyBorder="1" applyAlignment="1">
      <alignment horizontal="center" vertical="center"/>
    </xf>
    <xf numFmtId="49" fontId="10" fillId="0" borderId="30" xfId="19" applyNumberFormat="1" applyFont="1" applyBorder="1" applyAlignment="1">
      <alignment horizontal="center" vertical="center"/>
    </xf>
    <xf numFmtId="4" fontId="28" fillId="0" borderId="74" xfId="2" applyNumberFormat="1" applyFont="1" applyBorder="1" applyAlignment="1">
      <alignment vertical="center" wrapText="1"/>
    </xf>
    <xf numFmtId="4" fontId="30" fillId="3" borderId="6" xfId="2" applyNumberFormat="1" applyFont="1" applyFill="1" applyBorder="1" applyAlignment="1">
      <alignment vertical="center" wrapText="1"/>
    </xf>
    <xf numFmtId="4" fontId="10" fillId="3" borderId="54" xfId="7" applyNumberFormat="1" applyFont="1" applyFill="1" applyBorder="1" applyAlignment="1">
      <alignment vertical="center" wrapText="1"/>
    </xf>
    <xf numFmtId="4" fontId="30" fillId="3" borderId="56" xfId="7" applyNumberFormat="1" applyFont="1" applyFill="1" applyBorder="1" applyAlignment="1">
      <alignment vertical="center" wrapText="1"/>
    </xf>
    <xf numFmtId="0" fontId="30" fillId="0" borderId="7" xfId="2" applyFont="1" applyBorder="1" applyAlignment="1">
      <alignment vertical="center" wrapText="1"/>
    </xf>
    <xf numFmtId="0" fontId="30" fillId="0" borderId="33" xfId="2" applyFont="1" applyBorder="1" applyAlignment="1">
      <alignment vertical="center" wrapText="1"/>
    </xf>
    <xf numFmtId="4" fontId="30" fillId="11" borderId="35" xfId="7" applyNumberFormat="1" applyFont="1" applyFill="1" applyBorder="1" applyAlignment="1">
      <alignment vertical="center" wrapText="1"/>
    </xf>
    <xf numFmtId="0" fontId="14" fillId="0" borderId="48" xfId="2" applyFont="1" applyBorder="1" applyAlignment="1">
      <alignment horizontal="center" vertical="center" wrapText="1"/>
    </xf>
    <xf numFmtId="49" fontId="14" fillId="0" borderId="20" xfId="2" applyNumberFormat="1" applyFont="1" applyBorder="1" applyAlignment="1">
      <alignment horizontal="center" vertical="center" wrapText="1"/>
    </xf>
    <xf numFmtId="0" fontId="14" fillId="0" borderId="20" xfId="2" applyFont="1" applyBorder="1" applyAlignment="1">
      <alignment horizontal="left" vertical="center" wrapText="1"/>
    </xf>
    <xf numFmtId="0" fontId="14" fillId="10" borderId="20" xfId="2" applyFont="1" applyFill="1" applyBorder="1" applyAlignment="1">
      <alignment vertical="center" wrapText="1"/>
    </xf>
    <xf numFmtId="49" fontId="14" fillId="0" borderId="20" xfId="22" applyNumberFormat="1" applyFont="1" applyBorder="1" applyAlignment="1">
      <alignment horizontal="center" vertical="center"/>
    </xf>
    <xf numFmtId="49" fontId="14" fillId="10" borderId="29" xfId="11" applyNumberFormat="1" applyFont="1" applyFill="1" applyBorder="1" applyAlignment="1">
      <alignment horizontal="center" vertical="center"/>
    </xf>
    <xf numFmtId="49" fontId="14" fillId="0" borderId="19" xfId="7" applyNumberFormat="1" applyFont="1" applyBorder="1" applyAlignment="1">
      <alignment horizontal="center" vertical="center"/>
    </xf>
    <xf numFmtId="0" fontId="14" fillId="0" borderId="48" xfId="7" applyFont="1" applyBorder="1" applyAlignment="1">
      <alignment horizontal="center" vertical="center"/>
    </xf>
    <xf numFmtId="49" fontId="14" fillId="0" borderId="42" xfId="22" applyNumberFormat="1" applyFont="1" applyBorder="1" applyAlignment="1">
      <alignment horizontal="center" vertical="center"/>
    </xf>
    <xf numFmtId="0" fontId="14" fillId="0" borderId="20" xfId="20" applyFont="1" applyBorder="1" applyAlignment="1">
      <alignment horizontal="left" vertical="center" wrapText="1"/>
    </xf>
    <xf numFmtId="0" fontId="14" fillId="0" borderId="51" xfId="7" applyFont="1" applyBorder="1" applyAlignment="1">
      <alignment horizontal="center" vertical="center"/>
    </xf>
    <xf numFmtId="0" fontId="14" fillId="0" borderId="107" xfId="12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 wrapText="1"/>
    </xf>
    <xf numFmtId="0" fontId="14" fillId="10" borderId="96" xfId="11" applyFont="1" applyFill="1" applyBorder="1" applyAlignment="1">
      <alignment vertical="center" wrapText="1"/>
    </xf>
    <xf numFmtId="0" fontId="14" fillId="10" borderId="95" xfId="11" applyFont="1" applyFill="1" applyBorder="1" applyAlignment="1">
      <alignment vertical="center" wrapText="1"/>
    </xf>
    <xf numFmtId="0" fontId="14" fillId="10" borderId="20" xfId="11" applyFont="1" applyFill="1" applyBorder="1" applyAlignment="1">
      <alignment vertical="center" wrapText="1"/>
    </xf>
    <xf numFmtId="0" fontId="14" fillId="0" borderId="20" xfId="22" applyFont="1" applyBorder="1" applyAlignment="1">
      <alignment vertical="center" wrapText="1"/>
    </xf>
    <xf numFmtId="0" fontId="14" fillId="0" borderId="18" xfId="7" applyFont="1" applyBorder="1" applyAlignment="1">
      <alignment horizontal="center" vertical="center"/>
    </xf>
    <xf numFmtId="0" fontId="14" fillId="0" borderId="18" xfId="12" applyFont="1" applyBorder="1" applyAlignment="1">
      <alignment horizontal="center" vertical="center"/>
    </xf>
    <xf numFmtId="0" fontId="14" fillId="0" borderId="28" xfId="7" applyFont="1" applyBorder="1" applyAlignment="1">
      <alignment horizontal="center" vertical="center"/>
    </xf>
    <xf numFmtId="4" fontId="14" fillId="3" borderId="26" xfId="11" applyNumberFormat="1" applyFont="1" applyFill="1" applyBorder="1" applyAlignment="1">
      <alignment vertical="center"/>
    </xf>
    <xf numFmtId="4" fontId="10" fillId="0" borderId="27" xfId="2" applyNumberFormat="1" applyFont="1" applyBorder="1" applyAlignment="1">
      <alignment horizontal="center" vertical="center" wrapText="1"/>
    </xf>
    <xf numFmtId="49" fontId="10" fillId="0" borderId="29" xfId="7" applyNumberFormat="1" applyFont="1" applyBorder="1" applyAlignment="1">
      <alignment horizontal="center" vertical="center" wrapText="1"/>
    </xf>
    <xf numFmtId="49" fontId="10" fillId="0" borderId="57" xfId="7" applyNumberFormat="1" applyFont="1" applyBorder="1" applyAlignment="1">
      <alignment horizontal="center" vertical="center" wrapText="1"/>
    </xf>
    <xf numFmtId="4" fontId="22" fillId="0" borderId="132" xfId="2" applyNumberFormat="1" applyFont="1" applyBorder="1" applyAlignment="1">
      <alignment horizontal="center" vertical="center" wrapText="1"/>
    </xf>
    <xf numFmtId="4" fontId="22" fillId="0" borderId="22" xfId="19" applyNumberFormat="1" applyFont="1" applyBorder="1" applyAlignment="1">
      <alignment horizontal="center" vertical="center" wrapText="1"/>
    </xf>
    <xf numFmtId="49" fontId="10" fillId="0" borderId="13" xfId="2" applyNumberFormat="1" applyFont="1" applyBorder="1" applyAlignment="1">
      <alignment horizontal="center" vertical="center"/>
    </xf>
    <xf numFmtId="0" fontId="10" fillId="0" borderId="13" xfId="19" applyFont="1" applyBorder="1" applyAlignment="1">
      <alignment horizontal="center" vertical="center"/>
    </xf>
    <xf numFmtId="49" fontId="10" fillId="0" borderId="57" xfId="20" applyNumberFormat="1" applyFont="1" applyBorder="1" applyAlignment="1">
      <alignment horizontal="center" vertical="center"/>
    </xf>
    <xf numFmtId="0" fontId="10" fillId="0" borderId="44" xfId="2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/>
    </xf>
    <xf numFmtId="49" fontId="10" fillId="0" borderId="29" xfId="19" quotePrefix="1" applyNumberFormat="1" applyFont="1" applyBorder="1" applyAlignment="1">
      <alignment horizontal="center" vertical="center"/>
    </xf>
    <xf numFmtId="4" fontId="25" fillId="4" borderId="9" xfId="11" applyNumberFormat="1" applyFont="1" applyFill="1" applyBorder="1" applyAlignment="1">
      <alignment vertical="center"/>
    </xf>
    <xf numFmtId="0" fontId="10" fillId="0" borderId="102" xfId="19" applyFont="1" applyBorder="1" applyAlignment="1">
      <alignment horizontal="center" vertical="center"/>
    </xf>
    <xf numFmtId="4" fontId="10" fillId="0" borderId="26" xfId="2" applyNumberFormat="1" applyFont="1" applyBorder="1" applyAlignment="1">
      <alignment vertical="center" wrapText="1"/>
    </xf>
    <xf numFmtId="49" fontId="10" fillId="0" borderId="29" xfId="0" applyNumberFormat="1" applyFont="1" applyBorder="1" applyAlignment="1">
      <alignment horizontal="center" vertical="center" wrapText="1"/>
    </xf>
    <xf numFmtId="0" fontId="10" fillId="0" borderId="30" xfId="34" applyFont="1" applyBorder="1" applyAlignment="1">
      <alignment vertical="center" wrapText="1"/>
    </xf>
    <xf numFmtId="0" fontId="10" fillId="0" borderId="128" xfId="19" applyFont="1" applyBorder="1" applyAlignment="1">
      <alignment horizontal="center" vertical="center"/>
    </xf>
    <xf numFmtId="0" fontId="10" fillId="0" borderId="121" xfId="11" applyFont="1" applyBorder="1" applyAlignment="1">
      <alignment vertical="center" wrapText="1"/>
    </xf>
    <xf numFmtId="0" fontId="8" fillId="11" borderId="1" xfId="7" applyFont="1" applyFill="1" applyBorder="1" applyAlignment="1">
      <alignment horizontal="center" vertical="center" wrapText="1"/>
    </xf>
    <xf numFmtId="0" fontId="9" fillId="11" borderId="4" xfId="4" applyFont="1" applyFill="1" applyBorder="1" applyAlignment="1">
      <alignment horizontal="center" vertical="center" wrapText="1"/>
    </xf>
    <xf numFmtId="166" fontId="2" fillId="0" borderId="0" xfId="5" applyNumberFormat="1" applyAlignment="1">
      <alignment vertical="center"/>
    </xf>
    <xf numFmtId="0" fontId="10" fillId="0" borderId="19" xfId="12" applyFont="1" applyBorder="1" applyAlignment="1">
      <alignment horizontal="center" vertical="center"/>
    </xf>
    <xf numFmtId="0" fontId="10" fillId="0" borderId="29" xfId="12" applyFont="1" applyBorder="1" applyAlignment="1">
      <alignment horizontal="center" vertical="center"/>
    </xf>
    <xf numFmtId="0" fontId="10" fillId="0" borderId="30" xfId="11" applyFont="1" applyBorder="1" applyAlignment="1">
      <alignment vertical="center" wrapText="1"/>
    </xf>
    <xf numFmtId="49" fontId="10" fillId="0" borderId="30" xfId="2" applyNumberFormat="1" applyFont="1" applyBorder="1" applyAlignment="1">
      <alignment horizontal="center" vertical="center"/>
    </xf>
    <xf numFmtId="49" fontId="10" fillId="0" borderId="121" xfId="2" applyNumberFormat="1" applyFont="1" applyBorder="1" applyAlignment="1">
      <alignment horizontal="center" vertical="center"/>
    </xf>
    <xf numFmtId="4" fontId="10" fillId="0" borderId="30" xfId="2" applyNumberFormat="1" applyFont="1" applyBorder="1" applyAlignment="1">
      <alignment vertical="center" wrapText="1"/>
    </xf>
    <xf numFmtId="4" fontId="10" fillId="0" borderId="121" xfId="2" applyNumberFormat="1" applyFont="1" applyBorder="1" applyAlignment="1">
      <alignment vertical="center" wrapText="1"/>
    </xf>
    <xf numFmtId="0" fontId="30" fillId="0" borderId="152" xfId="2" applyFont="1" applyBorder="1" applyAlignment="1">
      <alignment horizontal="center" vertical="center"/>
    </xf>
    <xf numFmtId="0" fontId="30" fillId="0" borderId="109" xfId="2" applyFont="1" applyBorder="1" applyAlignment="1">
      <alignment horizontal="center" vertical="center"/>
    </xf>
    <xf numFmtId="4" fontId="10" fillId="0" borderId="102" xfId="2" applyNumberFormat="1" applyFont="1" applyBorder="1" applyAlignment="1">
      <alignment horizontal="center" vertical="center"/>
    </xf>
    <xf numFmtId="0" fontId="10" fillId="0" borderId="29" xfId="19" applyFont="1" applyBorder="1" applyAlignment="1">
      <alignment horizontal="center" vertical="center"/>
    </xf>
    <xf numFmtId="0" fontId="10" fillId="0" borderId="47" xfId="19" applyFont="1" applyBorder="1" applyAlignment="1">
      <alignment horizontal="center" vertical="center"/>
    </xf>
    <xf numFmtId="0" fontId="8" fillId="0" borderId="18" xfId="19" applyFont="1" applyBorder="1" applyAlignment="1">
      <alignment horizontal="center" vertical="center"/>
    </xf>
    <xf numFmtId="49" fontId="8" fillId="0" borderId="19" xfId="2" applyNumberFormat="1" applyFont="1" applyBorder="1" applyAlignment="1">
      <alignment horizontal="center" vertical="center"/>
    </xf>
    <xf numFmtId="0" fontId="8" fillId="0" borderId="27" xfId="2" applyFont="1" applyBorder="1" applyAlignment="1">
      <alignment vertical="center"/>
    </xf>
    <xf numFmtId="4" fontId="8" fillId="0" borderId="96" xfId="2" applyNumberFormat="1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0" borderId="20" xfId="18" applyFont="1" applyBorder="1" applyAlignment="1">
      <alignment vertical="center" wrapText="1"/>
    </xf>
    <xf numFmtId="49" fontId="8" fillId="0" borderId="22" xfId="19" applyNumberFormat="1" applyFont="1" applyBorder="1" applyAlignment="1">
      <alignment vertical="center" wrapText="1"/>
    </xf>
    <xf numFmtId="0" fontId="8" fillId="0" borderId="52" xfId="11" applyFont="1" applyBorder="1" applyAlignment="1">
      <alignment horizontal="center" vertical="center"/>
    </xf>
    <xf numFmtId="49" fontId="8" fillId="0" borderId="29" xfId="11" applyNumberFormat="1" applyFont="1" applyBorder="1" applyAlignment="1">
      <alignment horizontal="center" vertical="center"/>
    </xf>
    <xf numFmtId="4" fontId="8" fillId="0" borderId="32" xfId="2" applyNumberFormat="1" applyFont="1" applyBorder="1" applyAlignment="1">
      <alignment horizontal="center" vertical="center"/>
    </xf>
    <xf numFmtId="49" fontId="30" fillId="0" borderId="8" xfId="2" applyNumberFormat="1" applyFont="1" applyBorder="1" applyAlignment="1">
      <alignment horizontal="center" vertical="center" wrapText="1"/>
    </xf>
    <xf numFmtId="4" fontId="30" fillId="0" borderId="10" xfId="2" applyNumberFormat="1" applyFont="1" applyBorder="1" applyAlignment="1">
      <alignment horizontal="center" vertical="center"/>
    </xf>
    <xf numFmtId="0" fontId="10" fillId="0" borderId="134" xfId="2" applyFont="1" applyBorder="1" applyAlignment="1">
      <alignment vertical="center" wrapText="1"/>
    </xf>
    <xf numFmtId="4" fontId="30" fillId="3" borderId="31" xfId="2" applyNumberFormat="1" applyFont="1" applyFill="1" applyBorder="1" applyAlignment="1">
      <alignment vertical="center"/>
    </xf>
    <xf numFmtId="0" fontId="30" fillId="0" borderId="139" xfId="2" applyFont="1" applyBorder="1" applyAlignment="1">
      <alignment vertical="center"/>
    </xf>
    <xf numFmtId="0" fontId="10" fillId="0" borderId="153" xfId="2" applyFont="1" applyBorder="1" applyAlignment="1">
      <alignment horizontal="center" vertical="center"/>
    </xf>
    <xf numFmtId="49" fontId="30" fillId="0" borderId="154" xfId="2" applyNumberFormat="1" applyFont="1" applyBorder="1" applyAlignment="1">
      <alignment horizontal="center" vertical="center"/>
    </xf>
    <xf numFmtId="49" fontId="10" fillId="0" borderId="155" xfId="2" applyNumberFormat="1" applyFont="1" applyBorder="1" applyAlignment="1">
      <alignment horizontal="center" vertical="center"/>
    </xf>
    <xf numFmtId="49" fontId="10" fillId="0" borderId="156" xfId="2" applyNumberFormat="1" applyFont="1" applyBorder="1" applyAlignment="1">
      <alignment horizontal="center" vertical="center"/>
    </xf>
    <xf numFmtId="0" fontId="10" fillId="0" borderId="87" xfId="2" applyFont="1" applyBorder="1" applyAlignment="1">
      <alignment horizontal="center" vertical="center"/>
    </xf>
    <xf numFmtId="4" fontId="10" fillId="11" borderId="86" xfId="19" applyNumberFormat="1" applyFont="1" applyFill="1" applyBorder="1" applyAlignment="1">
      <alignment vertical="center"/>
    </xf>
    <xf numFmtId="4" fontId="10" fillId="4" borderId="86" xfId="19" applyNumberFormat="1" applyFont="1" applyFill="1" applyBorder="1" applyAlignment="1">
      <alignment vertical="center"/>
    </xf>
    <xf numFmtId="4" fontId="10" fillId="0" borderId="99" xfId="2" applyNumberFormat="1" applyFont="1" applyBorder="1" applyAlignment="1">
      <alignment horizontal="center" vertical="center" wrapText="1"/>
    </xf>
    <xf numFmtId="0" fontId="8" fillId="3" borderId="4" xfId="5" applyFont="1" applyFill="1" applyBorder="1" applyAlignment="1">
      <alignment horizontal="center" vertical="center"/>
    </xf>
    <xf numFmtId="0" fontId="8" fillId="2" borderId="4" xfId="5" applyFont="1" applyFill="1" applyBorder="1" applyAlignment="1">
      <alignment horizontal="center" vertical="center"/>
    </xf>
    <xf numFmtId="49" fontId="10" fillId="0" borderId="24" xfId="11" applyNumberFormat="1" applyFont="1" applyBorder="1" applyAlignment="1">
      <alignment horizontal="center" vertical="center" wrapText="1"/>
    </xf>
    <xf numFmtId="4" fontId="10" fillId="3" borderId="14" xfId="2" applyNumberFormat="1" applyFont="1" applyFill="1" applyBorder="1" applyAlignment="1">
      <alignment horizontal="right" vertical="center"/>
    </xf>
    <xf numFmtId="0" fontId="10" fillId="0" borderId="12" xfId="2" applyFont="1" applyBorder="1" applyAlignment="1">
      <alignment vertical="center"/>
    </xf>
    <xf numFmtId="4" fontId="10" fillId="11" borderId="14" xfId="2" applyNumberFormat="1" applyFont="1" applyFill="1" applyBorder="1" applyAlignment="1">
      <alignment horizontal="right" vertical="center"/>
    </xf>
    <xf numFmtId="4" fontId="10" fillId="4" borderId="14" xfId="2" applyNumberFormat="1" applyFont="1" applyFill="1" applyBorder="1" applyAlignment="1">
      <alignment horizontal="right" vertical="center"/>
    </xf>
    <xf numFmtId="4" fontId="10" fillId="0" borderId="15" xfId="2" applyNumberFormat="1" applyFont="1" applyBorder="1" applyAlignment="1">
      <alignment horizontal="right" vertical="center"/>
    </xf>
    <xf numFmtId="4" fontId="10" fillId="0" borderId="21" xfId="2" applyNumberFormat="1" applyFont="1" applyBorder="1" applyAlignment="1">
      <alignment horizontal="left" vertical="center" wrapText="1"/>
    </xf>
    <xf numFmtId="0" fontId="10" fillId="0" borderId="51" xfId="7" applyFont="1" applyBorder="1" applyAlignment="1">
      <alignment horizontal="center" vertical="center"/>
    </xf>
    <xf numFmtId="4" fontId="39" fillId="11" borderId="14" xfId="15" applyNumberFormat="1" applyFont="1" applyFill="1" applyBorder="1" applyAlignment="1">
      <alignment vertical="center"/>
    </xf>
    <xf numFmtId="0" fontId="10" fillId="0" borderId="19" xfId="15" applyFont="1" applyBorder="1" applyAlignment="1">
      <alignment horizontal="center" vertical="center"/>
    </xf>
    <xf numFmtId="4" fontId="33" fillId="0" borderId="39" xfId="1" applyNumberFormat="1" applyFont="1" applyBorder="1" applyAlignment="1">
      <alignment vertical="center" wrapText="1"/>
    </xf>
    <xf numFmtId="4" fontId="30" fillId="4" borderId="6" xfId="7" applyNumberFormat="1" applyFont="1" applyFill="1" applyBorder="1"/>
    <xf numFmtId="4" fontId="10" fillId="4" borderId="52" xfId="7" applyNumberFormat="1" applyFont="1" applyFill="1" applyBorder="1"/>
    <xf numFmtId="4" fontId="10" fillId="4" borderId="56" xfId="7" applyNumberFormat="1" applyFont="1" applyFill="1" applyBorder="1"/>
    <xf numFmtId="4" fontId="10" fillId="4" borderId="157" xfId="7" applyNumberFormat="1" applyFont="1" applyFill="1" applyBorder="1"/>
    <xf numFmtId="4" fontId="10" fillId="4" borderId="158" xfId="7" applyNumberFormat="1" applyFont="1" applyFill="1" applyBorder="1"/>
    <xf numFmtId="4" fontId="10" fillId="0" borderId="4" xfId="7" applyNumberFormat="1" applyFont="1" applyBorder="1" applyAlignment="1">
      <alignment horizontal="center" vertical="center" wrapText="1"/>
    </xf>
    <xf numFmtId="4" fontId="10" fillId="4" borderId="6" xfId="2" applyNumberFormat="1" applyFont="1" applyFill="1" applyBorder="1" applyAlignment="1">
      <alignment vertical="center"/>
    </xf>
    <xf numFmtId="4" fontId="10" fillId="4" borderId="54" xfId="2" applyNumberFormat="1" applyFont="1" applyFill="1" applyBorder="1" applyAlignment="1">
      <alignment vertical="center" wrapText="1"/>
    </xf>
    <xf numFmtId="4" fontId="10" fillId="4" borderId="101" xfId="2" applyNumberFormat="1" applyFont="1" applyFill="1" applyBorder="1" applyAlignment="1">
      <alignment vertical="center" wrapText="1"/>
    </xf>
    <xf numFmtId="4" fontId="8" fillId="0" borderId="4" xfId="4" applyNumberFormat="1" applyFont="1" applyBorder="1" applyAlignment="1">
      <alignment horizontal="center" vertical="center" wrapText="1"/>
    </xf>
    <xf numFmtId="4" fontId="10" fillId="4" borderId="101" xfId="17" applyNumberFormat="1" applyFont="1" applyFill="1" applyBorder="1" applyAlignment="1">
      <alignment vertical="center" wrapText="1"/>
    </xf>
    <xf numFmtId="4" fontId="30" fillId="4" borderId="52" xfId="2" applyNumberFormat="1" applyFont="1" applyFill="1" applyBorder="1" applyAlignment="1">
      <alignment vertical="center" wrapText="1"/>
    </xf>
    <xf numFmtId="4" fontId="10" fillId="4" borderId="11" xfId="2" applyNumberFormat="1" applyFont="1" applyFill="1" applyBorder="1" applyAlignment="1">
      <alignment vertical="center" wrapText="1"/>
    </xf>
    <xf numFmtId="4" fontId="10" fillId="3" borderId="11" xfId="2" applyNumberFormat="1" applyFont="1" applyFill="1" applyBorder="1" applyAlignment="1">
      <alignment horizontal="right" vertical="center"/>
    </xf>
    <xf numFmtId="49" fontId="10" fillId="0" borderId="12" xfId="19" applyNumberFormat="1" applyFont="1" applyBorder="1" applyAlignment="1">
      <alignment horizontal="center" vertical="center"/>
    </xf>
    <xf numFmtId="0" fontId="39" fillId="10" borderId="14" xfId="2" applyFont="1" applyFill="1" applyBorder="1" applyAlignment="1">
      <alignment vertical="center" wrapText="1"/>
    </xf>
    <xf numFmtId="0" fontId="8" fillId="0" borderId="22" xfId="2" applyFont="1" applyBorder="1" applyAlignment="1">
      <alignment horizontal="right" vertical="center" wrapText="1"/>
    </xf>
    <xf numFmtId="4" fontId="10" fillId="3" borderId="52" xfId="7" applyNumberFormat="1" applyFont="1" applyFill="1" applyBorder="1" applyAlignment="1">
      <alignment vertical="center" wrapText="1"/>
    </xf>
    <xf numFmtId="4" fontId="10" fillId="11" borderId="31" xfId="7" applyNumberFormat="1" applyFont="1" applyFill="1" applyBorder="1" applyAlignment="1">
      <alignment vertical="center" wrapText="1"/>
    </xf>
    <xf numFmtId="0" fontId="8" fillId="0" borderId="32" xfId="2" applyFont="1" applyBorder="1" applyAlignment="1">
      <alignment horizontal="right" vertical="center" wrapText="1"/>
    </xf>
    <xf numFmtId="4" fontId="10" fillId="0" borderId="21" xfId="7" applyNumberFormat="1" applyFont="1" applyBorder="1" applyAlignment="1">
      <alignment vertical="center" wrapText="1"/>
    </xf>
    <xf numFmtId="4" fontId="10" fillId="0" borderId="31" xfId="2" applyNumberFormat="1" applyFont="1" applyBorder="1" applyAlignment="1">
      <alignment vertical="center" wrapText="1"/>
    </xf>
    <xf numFmtId="4" fontId="10" fillId="3" borderId="54" xfId="2" applyNumberFormat="1" applyFont="1" applyFill="1" applyBorder="1" applyAlignment="1">
      <alignment vertical="center" wrapText="1"/>
    </xf>
    <xf numFmtId="4" fontId="10" fillId="11" borderId="11" xfId="2" applyNumberFormat="1" applyFont="1" applyFill="1" applyBorder="1" applyAlignment="1">
      <alignment horizontal="right" vertical="center" wrapText="1"/>
    </xf>
    <xf numFmtId="4" fontId="10" fillId="4" borderId="14" xfId="2" applyNumberFormat="1" applyFont="1" applyFill="1" applyBorder="1" applyAlignment="1">
      <alignment horizontal="right" vertical="center" wrapText="1"/>
    </xf>
    <xf numFmtId="4" fontId="10" fillId="0" borderId="102" xfId="2" applyNumberFormat="1" applyFont="1" applyBorder="1" applyAlignment="1">
      <alignment horizontal="left" vertical="center" wrapText="1"/>
    </xf>
    <xf numFmtId="4" fontId="26" fillId="3" borderId="9" xfId="7" applyNumberFormat="1" applyFont="1" applyFill="1" applyBorder="1" applyAlignment="1">
      <alignment vertical="center" wrapText="1"/>
    </xf>
    <xf numFmtId="49" fontId="10" fillId="0" borderId="17" xfId="2" applyNumberFormat="1" applyFont="1" applyBorder="1" applyAlignment="1">
      <alignment horizontal="center" vertical="center" wrapText="1"/>
    </xf>
    <xf numFmtId="49" fontId="10" fillId="10" borderId="8" xfId="7" applyNumberFormat="1" applyFont="1" applyFill="1" applyBorder="1" applyAlignment="1">
      <alignment horizontal="center" vertical="center" wrapText="1"/>
    </xf>
    <xf numFmtId="0" fontId="10" fillId="10" borderId="94" xfId="2" applyFont="1" applyFill="1" applyBorder="1" applyAlignment="1">
      <alignment wrapText="1"/>
    </xf>
    <xf numFmtId="4" fontId="26" fillId="11" borderId="9" xfId="7" applyNumberFormat="1" applyFont="1" applyFill="1" applyBorder="1" applyAlignment="1">
      <alignment vertical="center" wrapText="1"/>
    </xf>
    <xf numFmtId="4" fontId="26" fillId="4" borderId="9" xfId="7" applyNumberFormat="1" applyFont="1" applyFill="1" applyBorder="1" applyAlignment="1">
      <alignment vertical="center" wrapText="1"/>
    </xf>
    <xf numFmtId="4" fontId="10" fillId="0" borderId="10" xfId="7" applyNumberFormat="1" applyFont="1" applyBorder="1" applyAlignment="1">
      <alignment vertical="center" wrapText="1"/>
    </xf>
    <xf numFmtId="0" fontId="10" fillId="0" borderId="25" xfId="7" applyFont="1" applyBorder="1" applyAlignment="1">
      <alignment horizontal="center" vertical="center"/>
    </xf>
    <xf numFmtId="0" fontId="10" fillId="0" borderId="11" xfId="19" applyFont="1" applyBorder="1" applyAlignment="1">
      <alignment horizontal="center" vertical="center" wrapText="1"/>
    </xf>
    <xf numFmtId="4" fontId="10" fillId="0" borderId="26" xfId="19" applyNumberFormat="1" applyFont="1" applyBorder="1" applyAlignment="1">
      <alignment horizontal="center" vertical="center" wrapText="1"/>
    </xf>
    <xf numFmtId="4" fontId="26" fillId="3" borderId="14" xfId="2" applyNumberFormat="1" applyFont="1" applyFill="1" applyBorder="1" applyAlignment="1">
      <alignment horizontal="right" vertical="center" wrapText="1"/>
    </xf>
    <xf numFmtId="4" fontId="26" fillId="11" borderId="14" xfId="2" applyNumberFormat="1" applyFont="1" applyFill="1" applyBorder="1" applyAlignment="1">
      <alignment horizontal="right" vertical="center" wrapText="1"/>
    </xf>
    <xf numFmtId="4" fontId="39" fillId="0" borderId="0" xfId="19" applyNumberFormat="1" applyFont="1" applyAlignment="1">
      <alignment vertical="center"/>
    </xf>
    <xf numFmtId="0" fontId="39" fillId="0" borderId="0" xfId="2" applyFont="1" applyAlignment="1">
      <alignment horizontal="center" vertical="center"/>
    </xf>
    <xf numFmtId="4" fontId="26" fillId="0" borderId="0" xfId="19" applyNumberFormat="1" applyFont="1" applyAlignment="1">
      <alignment vertical="center"/>
    </xf>
    <xf numFmtId="4" fontId="26" fillId="0" borderId="0" xfId="19" applyNumberFormat="1" applyFont="1" applyAlignment="1">
      <alignment horizontal="center" vertical="center" wrapText="1"/>
    </xf>
    <xf numFmtId="0" fontId="10" fillId="0" borderId="46" xfId="19" applyFont="1" applyBorder="1" applyAlignment="1">
      <alignment horizontal="center" vertical="center" wrapText="1"/>
    </xf>
    <xf numFmtId="0" fontId="10" fillId="0" borderId="8" xfId="19" applyFont="1" applyBorder="1" applyAlignment="1">
      <alignment horizontal="center" vertical="center" wrapText="1"/>
    </xf>
    <xf numFmtId="166" fontId="10" fillId="0" borderId="8" xfId="19" applyNumberFormat="1" applyFont="1" applyBorder="1" applyAlignment="1">
      <alignment vertical="center" wrapText="1"/>
    </xf>
    <xf numFmtId="166" fontId="10" fillId="0" borderId="159" xfId="2" applyNumberFormat="1" applyFont="1" applyBorder="1" applyAlignment="1">
      <alignment horizontal="right" vertical="center" wrapText="1"/>
    </xf>
    <xf numFmtId="166" fontId="10" fillId="11" borderId="9" xfId="19" applyNumberFormat="1" applyFont="1" applyFill="1" applyBorder="1" applyAlignment="1">
      <alignment vertical="center"/>
    </xf>
    <xf numFmtId="166" fontId="10" fillId="11" borderId="31" xfId="19" applyNumberFormat="1" applyFont="1" applyFill="1" applyBorder="1" applyAlignment="1">
      <alignment vertical="center"/>
    </xf>
    <xf numFmtId="166" fontId="10" fillId="11" borderId="14" xfId="19" applyNumberFormat="1" applyFont="1" applyFill="1" applyBorder="1"/>
    <xf numFmtId="4" fontId="10" fillId="0" borderId="95" xfId="2" applyNumberFormat="1" applyFont="1" applyBorder="1" applyAlignment="1">
      <alignment horizontal="right" vertical="center" wrapText="1"/>
    </xf>
    <xf numFmtId="0" fontId="10" fillId="0" borderId="117" xfId="2" applyFont="1" applyBorder="1" applyAlignment="1">
      <alignment horizontal="center" vertical="center" wrapText="1"/>
    </xf>
    <xf numFmtId="0" fontId="10" fillId="0" borderId="30" xfId="19" applyFont="1" applyBorder="1" applyAlignment="1">
      <alignment vertical="center"/>
    </xf>
    <xf numFmtId="0" fontId="10" fillId="0" borderId="133" xfId="2" applyFont="1" applyBorder="1" applyAlignment="1">
      <alignment horizontal="center" vertical="center" wrapText="1"/>
    </xf>
    <xf numFmtId="0" fontId="10" fillId="0" borderId="121" xfId="19" applyFont="1" applyBorder="1" applyAlignment="1">
      <alignment vertical="center"/>
    </xf>
    <xf numFmtId="4" fontId="10" fillId="0" borderId="102" xfId="19" applyNumberFormat="1" applyFont="1" applyBorder="1" applyAlignment="1">
      <alignment vertical="center"/>
    </xf>
    <xf numFmtId="4" fontId="10" fillId="11" borderId="137" xfId="19" applyNumberFormat="1" applyFont="1" applyFill="1" applyBorder="1" applyAlignment="1">
      <alignment vertical="center"/>
    </xf>
    <xf numFmtId="4" fontId="10" fillId="3" borderId="137" xfId="19" applyNumberFormat="1" applyFont="1" applyFill="1" applyBorder="1" applyAlignment="1">
      <alignment vertical="center"/>
    </xf>
    <xf numFmtId="0" fontId="10" fillId="0" borderId="114" xfId="2" applyFont="1" applyBorder="1" applyAlignment="1">
      <alignment horizontal="center" vertical="center"/>
    </xf>
    <xf numFmtId="49" fontId="10" fillId="0" borderId="115" xfId="2" applyNumberFormat="1" applyFont="1" applyBorder="1" applyAlignment="1">
      <alignment horizontal="center" vertical="center"/>
    </xf>
    <xf numFmtId="0" fontId="10" fillId="0" borderId="59" xfId="2" applyFont="1" applyBorder="1" applyAlignment="1">
      <alignment vertical="center"/>
    </xf>
    <xf numFmtId="4" fontId="10" fillId="4" borderId="137" xfId="19" applyNumberFormat="1" applyFont="1" applyFill="1" applyBorder="1" applyAlignment="1">
      <alignment vertical="center"/>
    </xf>
    <xf numFmtId="0" fontId="10" fillId="0" borderId="19" xfId="19" applyFont="1" applyBorder="1" applyAlignment="1">
      <alignment vertical="center"/>
    </xf>
    <xf numFmtId="0" fontId="39" fillId="0" borderId="41" xfId="27" applyFont="1" applyBorder="1"/>
    <xf numFmtId="4" fontId="10" fillId="0" borderId="32" xfId="19" applyNumberFormat="1" applyFont="1" applyBorder="1" applyAlignment="1">
      <alignment horizontal="center" vertical="center"/>
    </xf>
    <xf numFmtId="49" fontId="39" fillId="0" borderId="30" xfId="0" applyNumberFormat="1" applyFont="1" applyBorder="1" applyAlignment="1">
      <alignment horizontal="center" vertical="center" wrapText="1"/>
    </xf>
    <xf numFmtId="0" fontId="22" fillId="0" borderId="30" xfId="8" applyFont="1" applyBorder="1" applyAlignment="1">
      <alignment vertical="center" wrapText="1"/>
    </xf>
    <xf numFmtId="49" fontId="10" fillId="0" borderId="13" xfId="19" quotePrefix="1" applyNumberFormat="1" applyFont="1" applyBorder="1" applyAlignment="1">
      <alignment horizontal="center" vertical="center"/>
    </xf>
    <xf numFmtId="0" fontId="10" fillId="0" borderId="12" xfId="20" applyFont="1" applyBorder="1" applyAlignment="1">
      <alignment horizontal="left" vertical="center" wrapText="1"/>
    </xf>
    <xf numFmtId="4" fontId="25" fillId="4" borderId="31" xfId="11" applyNumberFormat="1" applyFont="1" applyFill="1" applyBorder="1" applyAlignment="1">
      <alignment vertical="center"/>
    </xf>
    <xf numFmtId="0" fontId="10" fillId="10" borderId="13" xfId="0" applyFont="1" applyFill="1" applyBorder="1" applyAlignment="1">
      <alignment horizontal="left" vertical="center" wrapText="1"/>
    </xf>
    <xf numFmtId="0" fontId="10" fillId="0" borderId="15" xfId="19" applyFont="1" applyBorder="1" applyAlignment="1">
      <alignment horizontal="center" vertical="center"/>
    </xf>
    <xf numFmtId="4" fontId="25" fillId="4" borderId="21" xfId="11" applyNumberFormat="1" applyFont="1" applyFill="1" applyBorder="1" applyAlignment="1">
      <alignment vertical="center"/>
    </xf>
    <xf numFmtId="4" fontId="39" fillId="3" borderId="35" xfId="27" applyNumberFormat="1" applyFont="1" applyFill="1" applyBorder="1" applyAlignment="1">
      <alignment vertical="center"/>
    </xf>
    <xf numFmtId="4" fontId="39" fillId="11" borderId="35" xfId="27" applyNumberFormat="1" applyFont="1" applyFill="1" applyBorder="1" applyAlignment="1">
      <alignment vertical="center"/>
    </xf>
    <xf numFmtId="49" fontId="10" fillId="0" borderId="29" xfId="10" applyNumberFormat="1" applyFont="1" applyBorder="1" applyAlignment="1">
      <alignment horizontal="center" vertical="center"/>
    </xf>
    <xf numFmtId="0" fontId="10" fillId="10" borderId="97" xfId="20" applyFont="1" applyFill="1" applyBorder="1" applyAlignment="1">
      <alignment vertical="center" wrapText="1"/>
    </xf>
    <xf numFmtId="49" fontId="10" fillId="0" borderId="29" xfId="12" applyNumberFormat="1" applyFont="1" applyBorder="1" applyAlignment="1">
      <alignment horizontal="center" vertical="center"/>
    </xf>
    <xf numFmtId="49" fontId="10" fillId="0" borderId="20" xfId="18" applyNumberFormat="1" applyFont="1" applyBorder="1" applyAlignment="1">
      <alignment horizontal="center" vertical="center" wrapText="1"/>
    </xf>
    <xf numFmtId="4" fontId="10" fillId="0" borderId="36" xfId="19" applyNumberFormat="1" applyFont="1" applyBorder="1" applyAlignment="1">
      <alignment horizontal="center" vertical="center" wrapText="1"/>
    </xf>
    <xf numFmtId="4" fontId="22" fillId="0" borderId="31" xfId="12" applyNumberFormat="1" applyFont="1" applyBorder="1" applyAlignment="1">
      <alignment horizontal="center" vertical="center"/>
    </xf>
    <xf numFmtId="4" fontId="22" fillId="0" borderId="31" xfId="19" applyNumberFormat="1" applyFont="1" applyBorder="1" applyAlignment="1">
      <alignment horizontal="center" vertical="center" wrapText="1"/>
    </xf>
    <xf numFmtId="4" fontId="22" fillId="0" borderId="21" xfId="19" applyNumberFormat="1" applyFont="1" applyBorder="1" applyAlignment="1">
      <alignment horizontal="center" vertical="center" wrapText="1"/>
    </xf>
    <xf numFmtId="4" fontId="25" fillId="11" borderId="31" xfId="19" applyNumberFormat="1" applyFont="1" applyFill="1" applyBorder="1" applyAlignment="1">
      <alignment vertical="center"/>
    </xf>
    <xf numFmtId="4" fontId="30" fillId="3" borderId="32" xfId="13" applyNumberFormat="1" applyFont="1" applyFill="1" applyBorder="1" applyAlignment="1">
      <alignment vertical="center"/>
    </xf>
    <xf numFmtId="4" fontId="10" fillId="0" borderId="97" xfId="29" applyNumberFormat="1" applyFont="1" applyBorder="1" applyAlignment="1">
      <alignment horizontal="center"/>
    </xf>
    <xf numFmtId="4" fontId="10" fillId="0" borderId="95" xfId="29" applyNumberFormat="1" applyFont="1" applyBorder="1" applyAlignment="1">
      <alignment horizontal="center"/>
    </xf>
    <xf numFmtId="4" fontId="30" fillId="0" borderId="97" xfId="29" applyNumberFormat="1" applyFont="1" applyBorder="1" applyAlignment="1">
      <alignment horizontal="center"/>
    </xf>
    <xf numFmtId="4" fontId="10" fillId="0" borderId="95" xfId="29" applyNumberFormat="1" applyFont="1" applyBorder="1" applyAlignment="1">
      <alignment horizontal="center" vertical="center"/>
    </xf>
    <xf numFmtId="4" fontId="10" fillId="0" borderId="99" xfId="29" applyNumberFormat="1" applyFont="1" applyBorder="1" applyAlignment="1">
      <alignment horizontal="center"/>
    </xf>
    <xf numFmtId="0" fontId="10" fillId="0" borderId="94" xfId="2" applyFont="1" applyBorder="1" applyAlignment="1">
      <alignment horizontal="left" vertical="center" wrapText="1"/>
    </xf>
    <xf numFmtId="4" fontId="10" fillId="11" borderId="9" xfId="19" applyNumberFormat="1" applyFont="1" applyFill="1" applyBorder="1" applyAlignment="1">
      <alignment vertical="center" wrapText="1"/>
    </xf>
    <xf numFmtId="4" fontId="10" fillId="4" borderId="9" xfId="19" applyNumberFormat="1" applyFont="1" applyFill="1" applyBorder="1" applyAlignment="1">
      <alignment vertical="center" wrapText="1"/>
    </xf>
    <xf numFmtId="0" fontId="10" fillId="0" borderId="143" xfId="11" applyFont="1" applyBorder="1" applyAlignment="1">
      <alignment vertical="center"/>
    </xf>
    <xf numFmtId="4" fontId="30" fillId="3" borderId="21" xfId="2" applyNumberFormat="1" applyFont="1" applyFill="1" applyBorder="1" applyAlignment="1">
      <alignment vertical="center"/>
    </xf>
    <xf numFmtId="0" fontId="30" fillId="0" borderId="95" xfId="2" applyFont="1" applyBorder="1" applyAlignment="1">
      <alignment vertical="center"/>
    </xf>
    <xf numFmtId="4" fontId="30" fillId="11" borderId="21" xfId="2" applyNumberFormat="1" applyFont="1" applyFill="1" applyBorder="1" applyAlignment="1">
      <alignment vertical="center"/>
    </xf>
    <xf numFmtId="4" fontId="30" fillId="4" borderId="21" xfId="2" applyNumberFormat="1" applyFont="1" applyFill="1" applyBorder="1" applyAlignment="1">
      <alignment vertical="center"/>
    </xf>
    <xf numFmtId="0" fontId="25" fillId="0" borderId="95" xfId="2" applyFont="1" applyBorder="1" applyAlignment="1">
      <alignment vertical="center"/>
    </xf>
    <xf numFmtId="4" fontId="30" fillId="0" borderId="97" xfId="2" applyNumberFormat="1" applyFont="1" applyBorder="1" applyAlignment="1">
      <alignment vertical="center"/>
    </xf>
    <xf numFmtId="0" fontId="10" fillId="0" borderId="101" xfId="2" applyFont="1" applyBorder="1" applyAlignment="1">
      <alignment horizontal="center" vertical="center"/>
    </xf>
    <xf numFmtId="4" fontId="10" fillId="0" borderId="99" xfId="2" applyNumberFormat="1" applyFont="1" applyBorder="1" applyAlignment="1">
      <alignment vertical="center"/>
    </xf>
    <xf numFmtId="4" fontId="10" fillId="0" borderId="0" xfId="2" applyNumberFormat="1" applyFont="1" applyAlignment="1">
      <alignment vertical="center"/>
    </xf>
    <xf numFmtId="4" fontId="25" fillId="0" borderId="95" xfId="19" applyNumberFormat="1" applyFont="1" applyBorder="1" applyAlignment="1">
      <alignment horizontal="center" vertical="center" wrapText="1"/>
    </xf>
    <xf numFmtId="0" fontId="10" fillId="0" borderId="26" xfId="19" applyFont="1" applyBorder="1" applyAlignment="1">
      <alignment horizontal="center" vertical="center"/>
    </xf>
    <xf numFmtId="0" fontId="10" fillId="0" borderId="21" xfId="19" applyFont="1" applyBorder="1" applyAlignment="1">
      <alignment vertical="center"/>
    </xf>
    <xf numFmtId="0" fontId="10" fillId="0" borderId="31" xfId="19" applyFont="1" applyBorder="1" applyAlignment="1">
      <alignment horizontal="center" vertical="center"/>
    </xf>
    <xf numFmtId="0" fontId="10" fillId="0" borderId="145" xfId="2" applyFont="1" applyBorder="1" applyAlignment="1">
      <alignment horizontal="center" vertical="center"/>
    </xf>
    <xf numFmtId="49" fontId="10" fillId="0" borderId="81" xfId="19" applyNumberFormat="1" applyFont="1" applyBorder="1" applyAlignment="1">
      <alignment horizontal="center" vertical="center"/>
    </xf>
    <xf numFmtId="0" fontId="10" fillId="0" borderId="62" xfId="19" applyFont="1" applyBorder="1" applyAlignment="1">
      <alignment vertical="center"/>
    </xf>
    <xf numFmtId="0" fontId="10" fillId="0" borderId="95" xfId="19" applyFont="1" applyBorder="1" applyAlignment="1">
      <alignment horizontal="center" vertical="center"/>
    </xf>
    <xf numFmtId="0" fontId="10" fillId="0" borderId="53" xfId="19" applyFont="1" applyBorder="1" applyAlignment="1">
      <alignment horizontal="center" vertical="center"/>
    </xf>
    <xf numFmtId="49" fontId="10" fillId="0" borderId="24" xfId="19" applyNumberFormat="1" applyFont="1" applyBorder="1" applyAlignment="1">
      <alignment horizontal="center" vertical="center"/>
    </xf>
    <xf numFmtId="0" fontId="10" fillId="0" borderId="91" xfId="19" applyFont="1" applyBorder="1" applyAlignment="1">
      <alignment horizontal="center" vertical="center"/>
    </xf>
    <xf numFmtId="167" fontId="28" fillId="0" borderId="4" xfId="2" applyNumberFormat="1" applyFont="1" applyBorder="1" applyAlignment="1">
      <alignment vertical="center" wrapText="1"/>
    </xf>
    <xf numFmtId="167" fontId="30" fillId="11" borderId="9" xfId="19" applyNumberFormat="1" applyFont="1" applyFill="1" applyBorder="1" applyAlignment="1">
      <alignment vertical="center"/>
    </xf>
    <xf numFmtId="167" fontId="30" fillId="4" borderId="9" xfId="19" applyNumberFormat="1" applyFont="1" applyFill="1" applyBorder="1" applyAlignment="1">
      <alignment vertical="center"/>
    </xf>
    <xf numFmtId="167" fontId="10" fillId="11" borderId="26" xfId="19" applyNumberFormat="1" applyFont="1" applyFill="1" applyBorder="1" applyAlignment="1">
      <alignment vertical="center"/>
    </xf>
    <xf numFmtId="167" fontId="10" fillId="4" borderId="26" xfId="19" applyNumberFormat="1" applyFont="1" applyFill="1" applyBorder="1" applyAlignment="1">
      <alignment vertical="center"/>
    </xf>
    <xf numFmtId="167" fontId="10" fillId="11" borderId="21" xfId="19" applyNumberFormat="1" applyFont="1" applyFill="1" applyBorder="1" applyAlignment="1">
      <alignment vertical="center"/>
    </xf>
    <xf numFmtId="167" fontId="10" fillId="4" borderId="21" xfId="19" applyNumberFormat="1" applyFont="1" applyFill="1" applyBorder="1" applyAlignment="1">
      <alignment vertical="center"/>
    </xf>
    <xf numFmtId="167" fontId="10" fillId="11" borderId="14" xfId="19" applyNumberFormat="1" applyFont="1" applyFill="1" applyBorder="1" applyAlignment="1">
      <alignment vertical="center"/>
    </xf>
    <xf numFmtId="167" fontId="10" fillId="4" borderId="14" xfId="19" applyNumberFormat="1" applyFont="1" applyFill="1" applyBorder="1" applyAlignment="1">
      <alignment vertical="center"/>
    </xf>
    <xf numFmtId="167" fontId="10" fillId="4" borderId="9" xfId="12" applyNumberFormat="1" applyFont="1" applyFill="1" applyBorder="1"/>
    <xf numFmtId="167" fontId="10" fillId="4" borderId="21" xfId="12" applyNumberFormat="1" applyFont="1" applyFill="1" applyBorder="1"/>
    <xf numFmtId="167" fontId="10" fillId="4" borderId="31" xfId="12" applyNumberFormat="1" applyFont="1" applyFill="1" applyBorder="1"/>
    <xf numFmtId="167" fontId="10" fillId="4" borderId="35" xfId="12" applyNumberFormat="1" applyFont="1" applyFill="1" applyBorder="1"/>
    <xf numFmtId="167" fontId="10" fillId="4" borderId="14" xfId="12" applyNumberFormat="1" applyFont="1" applyFill="1" applyBorder="1"/>
    <xf numFmtId="0" fontId="25" fillId="0" borderId="7" xfId="2" applyFont="1" applyBorder="1" applyAlignment="1">
      <alignment horizontal="left" vertical="center"/>
    </xf>
    <xf numFmtId="4" fontId="22" fillId="3" borderId="31" xfId="19" applyNumberFormat="1" applyFont="1" applyFill="1" applyBorder="1" applyAlignment="1">
      <alignment vertical="center"/>
    </xf>
    <xf numFmtId="4" fontId="22" fillId="11" borderId="31" xfId="19" applyNumberFormat="1" applyFont="1" applyFill="1" applyBorder="1" applyAlignment="1">
      <alignment vertical="center"/>
    </xf>
    <xf numFmtId="0" fontId="22" fillId="4" borderId="32" xfId="19" applyFont="1" applyFill="1" applyBorder="1"/>
    <xf numFmtId="4" fontId="22" fillId="11" borderId="49" xfId="19" applyNumberFormat="1" applyFont="1" applyFill="1" applyBorder="1" applyAlignment="1">
      <alignment vertical="center" wrapText="1"/>
    </xf>
    <xf numFmtId="4" fontId="26" fillId="3" borderId="35" xfId="19" applyNumberFormat="1" applyFont="1" applyFill="1" applyBorder="1" applyAlignment="1">
      <alignment vertical="center" wrapText="1"/>
    </xf>
    <xf numFmtId="4" fontId="26" fillId="11" borderId="35" xfId="19" applyNumberFormat="1" applyFont="1" applyFill="1" applyBorder="1" applyAlignment="1">
      <alignment vertical="center" wrapText="1"/>
    </xf>
    <xf numFmtId="4" fontId="26" fillId="4" borderId="35" xfId="19" applyNumberFormat="1" applyFont="1" applyFill="1" applyBorder="1" applyAlignment="1">
      <alignment vertical="center" wrapText="1"/>
    </xf>
    <xf numFmtId="49" fontId="10" fillId="0" borderId="121" xfId="22" applyNumberFormat="1" applyFont="1" applyBorder="1" applyAlignment="1">
      <alignment horizontal="center" vertical="center"/>
    </xf>
    <xf numFmtId="4" fontId="22" fillId="0" borderId="102" xfId="19" applyNumberFormat="1" applyFont="1" applyBorder="1" applyAlignment="1">
      <alignment vertical="center" wrapText="1"/>
    </xf>
    <xf numFmtId="4" fontId="22" fillId="0" borderId="27" xfId="19" applyNumberFormat="1" applyFont="1" applyBorder="1" applyAlignment="1">
      <alignment vertical="center" wrapText="1"/>
    </xf>
    <xf numFmtId="4" fontId="10" fillId="0" borderId="36" xfId="19" applyNumberFormat="1" applyFont="1" applyBorder="1" applyAlignment="1">
      <alignment vertical="center" wrapText="1"/>
    </xf>
    <xf numFmtId="0" fontId="26" fillId="0" borderId="31" xfId="19" applyFont="1" applyBorder="1" applyAlignment="1">
      <alignment horizontal="center"/>
    </xf>
    <xf numFmtId="0" fontId="22" fillId="0" borderId="31" xfId="19" applyFont="1" applyBorder="1" applyAlignment="1">
      <alignment horizontal="center"/>
    </xf>
    <xf numFmtId="0" fontId="10" fillId="0" borderId="31" xfId="19" applyFont="1" applyBorder="1" applyAlignment="1">
      <alignment horizontal="center"/>
    </xf>
    <xf numFmtId="0" fontId="22" fillId="0" borderId="21" xfId="19" applyFont="1" applyBorder="1" applyAlignment="1">
      <alignment horizontal="center"/>
    </xf>
    <xf numFmtId="0" fontId="22" fillId="0" borderId="49" xfId="19" applyFont="1" applyBorder="1" applyAlignment="1">
      <alignment horizontal="center"/>
    </xf>
    <xf numFmtId="4" fontId="39" fillId="3" borderId="14" xfId="15" applyNumberFormat="1" applyFont="1" applyFill="1" applyBorder="1" applyAlignment="1">
      <alignment vertical="center"/>
    </xf>
    <xf numFmtId="0" fontId="10" fillId="0" borderId="47" xfId="7" applyFont="1" applyBorder="1" applyAlignment="1">
      <alignment horizontal="center" vertical="center"/>
    </xf>
    <xf numFmtId="0" fontId="10" fillId="0" borderId="13" xfId="15" applyFont="1" applyBorder="1" applyAlignment="1">
      <alignment horizontal="center" vertical="center"/>
    </xf>
    <xf numFmtId="0" fontId="10" fillId="0" borderId="12" xfId="15" applyFont="1" applyBorder="1" applyAlignment="1">
      <alignment vertical="center" wrapText="1"/>
    </xf>
    <xf numFmtId="49" fontId="10" fillId="0" borderId="14" xfId="7" applyNumberFormat="1" applyFont="1" applyBorder="1" applyAlignment="1">
      <alignment horizontal="left" vertical="center" wrapText="1"/>
    </xf>
    <xf numFmtId="4" fontId="10" fillId="11" borderId="101" xfId="2" applyNumberFormat="1" applyFont="1" applyFill="1" applyBorder="1" applyAlignment="1">
      <alignment horizontal="right" vertical="center" wrapText="1"/>
    </xf>
    <xf numFmtId="0" fontId="10" fillId="0" borderId="0" xfId="6" applyFont="1" applyAlignment="1">
      <alignment horizontal="center" vertical="center"/>
    </xf>
    <xf numFmtId="0" fontId="10" fillId="0" borderId="19" xfId="6" applyFont="1" applyBorder="1" applyAlignment="1">
      <alignment horizontal="center" vertical="center" wrapText="1"/>
    </xf>
    <xf numFmtId="0" fontId="10" fillId="0" borderId="20" xfId="6" applyFont="1" applyBorder="1" applyAlignment="1">
      <alignment horizontal="center" vertical="center" wrapText="1"/>
    </xf>
    <xf numFmtId="0" fontId="10" fillId="5" borderId="21" xfId="6" applyFont="1" applyFill="1" applyBorder="1" applyAlignment="1">
      <alignment horizontal="center" vertical="center" wrapText="1"/>
    </xf>
    <xf numFmtId="0" fontId="10" fillId="0" borderId="17" xfId="6" applyFont="1" applyBorder="1" applyAlignment="1">
      <alignment horizontal="center" vertical="center"/>
    </xf>
    <xf numFmtId="0" fontId="10" fillId="0" borderId="98" xfId="6" applyFont="1" applyBorder="1" applyAlignment="1">
      <alignment horizontal="center" vertical="center" wrapText="1"/>
    </xf>
    <xf numFmtId="0" fontId="10" fillId="0" borderId="57" xfId="6" applyFont="1" applyBorder="1" applyAlignment="1">
      <alignment horizontal="center" vertical="center" wrapText="1"/>
    </xf>
    <xf numFmtId="0" fontId="10" fillId="5" borderId="49" xfId="6" applyFont="1" applyFill="1" applyBorder="1" applyAlignment="1">
      <alignment horizontal="center" vertical="center" wrapText="1"/>
    </xf>
    <xf numFmtId="0" fontId="10" fillId="0" borderId="54" xfId="6" applyFont="1" applyBorder="1" applyAlignment="1">
      <alignment horizontal="center" vertical="center" wrapText="1"/>
    </xf>
    <xf numFmtId="0" fontId="10" fillId="2" borderId="9" xfId="6" applyFont="1" applyFill="1" applyBorder="1" applyAlignment="1">
      <alignment horizontal="center" vertical="center"/>
    </xf>
    <xf numFmtId="0" fontId="10" fillId="2" borderId="14" xfId="6" applyFont="1" applyFill="1" applyBorder="1" applyAlignment="1">
      <alignment horizontal="center" vertical="center" wrapText="1"/>
    </xf>
    <xf numFmtId="4" fontId="17" fillId="2" borderId="9" xfId="6" applyNumberFormat="1" applyFont="1" applyFill="1" applyBorder="1" applyAlignment="1">
      <alignment vertical="center"/>
    </xf>
    <xf numFmtId="4" fontId="17" fillId="2" borderId="21" xfId="6" applyNumberFormat="1" applyFont="1" applyFill="1" applyBorder="1" applyAlignment="1">
      <alignment vertical="center"/>
    </xf>
    <xf numFmtId="4" fontId="17" fillId="2" borderId="35" xfId="6" applyNumberFormat="1" applyFont="1" applyFill="1" applyBorder="1" applyAlignment="1">
      <alignment vertical="center"/>
    </xf>
    <xf numFmtId="4" fontId="17" fillId="2" borderId="4" xfId="6" applyNumberFormat="1" applyFont="1" applyFill="1" applyBorder="1" applyAlignment="1">
      <alignment vertical="center"/>
    </xf>
    <xf numFmtId="4" fontId="17" fillId="2" borderId="31" xfId="6" applyNumberFormat="1" applyFont="1" applyFill="1" applyBorder="1" applyAlignment="1">
      <alignment vertical="center"/>
    </xf>
    <xf numFmtId="0" fontId="10" fillId="6" borderId="21" xfId="6" applyFont="1" applyFill="1" applyBorder="1" applyAlignment="1">
      <alignment horizontal="center" vertical="center" wrapText="1"/>
    </xf>
    <xf numFmtId="4" fontId="10" fillId="3" borderId="14" xfId="2" applyNumberFormat="1" applyFont="1" applyFill="1" applyBorder="1" applyAlignment="1">
      <alignment horizontal="right" vertical="center" wrapText="1"/>
    </xf>
    <xf numFmtId="4" fontId="10" fillId="0" borderId="15" xfId="2" applyNumberFormat="1" applyFont="1" applyBorder="1" applyAlignment="1">
      <alignment horizontal="center" vertical="center" wrapText="1"/>
    </xf>
    <xf numFmtId="0" fontId="10" fillId="0" borderId="38" xfId="2" applyFont="1" applyBorder="1" applyAlignment="1">
      <alignment horizontal="center" vertical="center"/>
    </xf>
    <xf numFmtId="4" fontId="10" fillId="0" borderId="14" xfId="2" applyNumberFormat="1" applyFont="1" applyBorder="1" applyAlignment="1">
      <alignment horizontal="center" vertical="center" wrapText="1"/>
    </xf>
    <xf numFmtId="0" fontId="10" fillId="0" borderId="70" xfId="11" applyFont="1" applyBorder="1" applyAlignment="1">
      <alignment vertical="center" wrapText="1"/>
    </xf>
    <xf numFmtId="4" fontId="10" fillId="3" borderId="79" xfId="19" applyNumberFormat="1" applyFont="1" applyFill="1" applyBorder="1" applyAlignment="1">
      <alignment vertical="center"/>
    </xf>
    <xf numFmtId="0" fontId="10" fillId="0" borderId="80" xfId="2" applyFont="1" applyBorder="1" applyAlignment="1">
      <alignment horizontal="center" vertical="center"/>
    </xf>
    <xf numFmtId="49" fontId="10" fillId="0" borderId="81" xfId="2" applyNumberFormat="1" applyFont="1" applyBorder="1" applyAlignment="1">
      <alignment horizontal="center" vertical="center"/>
    </xf>
    <xf numFmtId="0" fontId="10" fillId="0" borderId="62" xfId="2" applyFont="1" applyBorder="1" applyAlignment="1">
      <alignment vertical="center"/>
    </xf>
    <xf numFmtId="4" fontId="10" fillId="11" borderId="79" xfId="19" applyNumberFormat="1" applyFont="1" applyFill="1" applyBorder="1" applyAlignment="1">
      <alignment vertical="center"/>
    </xf>
    <xf numFmtId="4" fontId="10" fillId="4" borderId="79" xfId="19" applyNumberFormat="1" applyFont="1" applyFill="1" applyBorder="1" applyAlignment="1">
      <alignment vertical="center"/>
    </xf>
    <xf numFmtId="4" fontId="10" fillId="0" borderId="96" xfId="2" applyNumberFormat="1" applyFont="1" applyBorder="1" applyAlignment="1">
      <alignment horizontal="center" vertical="center" wrapText="1"/>
    </xf>
    <xf numFmtId="0" fontId="10" fillId="0" borderId="89" xfId="2" applyFont="1" applyBorder="1" applyAlignment="1">
      <alignment vertical="center" wrapText="1"/>
    </xf>
    <xf numFmtId="167" fontId="10" fillId="11" borderId="21" xfId="2" applyNumberFormat="1" applyFont="1" applyFill="1" applyBorder="1" applyAlignment="1">
      <alignment vertical="center" wrapText="1"/>
    </xf>
    <xf numFmtId="167" fontId="10" fillId="4" borderId="54" xfId="2" applyNumberFormat="1" applyFont="1" applyFill="1" applyBorder="1" applyAlignment="1">
      <alignment vertical="center" wrapText="1"/>
    </xf>
    <xf numFmtId="167" fontId="38" fillId="0" borderId="4" xfId="2" applyNumberFormat="1" applyFont="1" applyBorder="1" applyAlignment="1">
      <alignment vertical="center" wrapText="1"/>
    </xf>
    <xf numFmtId="167" fontId="38" fillId="0" borderId="1" xfId="2" applyNumberFormat="1" applyFont="1" applyBorder="1" applyAlignment="1">
      <alignment vertical="center" wrapText="1"/>
    </xf>
    <xf numFmtId="167" fontId="10" fillId="4" borderId="21" xfId="12" applyNumberFormat="1" applyFont="1" applyFill="1" applyBorder="1" applyAlignment="1">
      <alignment vertical="center"/>
    </xf>
    <xf numFmtId="167" fontId="10" fillId="0" borderId="19" xfId="6" applyNumberFormat="1" applyFont="1" applyBorder="1" applyAlignment="1">
      <alignment vertical="center"/>
    </xf>
    <xf numFmtId="167" fontId="10" fillId="9" borderId="50" xfId="6" applyNumberFormat="1" applyFont="1" applyFill="1" applyBorder="1" applyAlignment="1">
      <alignment vertical="center"/>
    </xf>
    <xf numFmtId="167" fontId="17" fillId="2" borderId="21" xfId="6" applyNumberFormat="1" applyFont="1" applyFill="1" applyBorder="1" applyAlignment="1">
      <alignment vertical="center"/>
    </xf>
    <xf numFmtId="167" fontId="10" fillId="2" borderId="21" xfId="6" applyNumberFormat="1" applyFont="1" applyFill="1" applyBorder="1" applyAlignment="1">
      <alignment vertical="center"/>
    </xf>
    <xf numFmtId="0" fontId="17" fillId="0" borderId="7" xfId="6" applyFont="1" applyBorder="1" applyAlignment="1">
      <alignment horizontal="center" vertical="center"/>
    </xf>
    <xf numFmtId="4" fontId="17" fillId="0" borderId="7" xfId="6" applyNumberFormat="1" applyFont="1" applyBorder="1" applyAlignment="1">
      <alignment vertical="center"/>
    </xf>
    <xf numFmtId="4" fontId="17" fillId="0" borderId="42" xfId="6" applyNumberFormat="1" applyFont="1" applyBorder="1" applyAlignment="1">
      <alignment vertical="center"/>
    </xf>
    <xf numFmtId="4" fontId="17" fillId="2" borderId="39" xfId="6" applyNumberFormat="1" applyFont="1" applyFill="1" applyBorder="1" applyAlignment="1">
      <alignment vertical="center"/>
    </xf>
    <xf numFmtId="167" fontId="10" fillId="9" borderId="4" xfId="6" applyNumberFormat="1" applyFont="1" applyFill="1" applyBorder="1" applyAlignment="1">
      <alignment vertical="center"/>
    </xf>
    <xf numFmtId="166" fontId="17" fillId="0" borderId="48" xfId="6" applyNumberFormat="1" applyFont="1" applyBorder="1" applyAlignment="1">
      <alignment vertical="center"/>
    </xf>
    <xf numFmtId="166" fontId="17" fillId="0" borderId="20" xfId="6" applyNumberFormat="1" applyFont="1" applyBorder="1" applyAlignment="1">
      <alignment vertical="center"/>
    </xf>
    <xf numFmtId="166" fontId="17" fillId="5" borderId="31" xfId="6" applyNumberFormat="1" applyFont="1" applyFill="1" applyBorder="1" applyAlignment="1">
      <alignment vertical="center"/>
    </xf>
    <xf numFmtId="166" fontId="10" fillId="4" borderId="9" xfId="12" applyNumberFormat="1" applyFont="1" applyFill="1" applyBorder="1"/>
    <xf numFmtId="166" fontId="10" fillId="4" borderId="21" xfId="12" applyNumberFormat="1" applyFont="1" applyFill="1" applyBorder="1"/>
    <xf numFmtId="166" fontId="10" fillId="4" borderId="14" xfId="12" applyNumberFormat="1" applyFont="1" applyFill="1" applyBorder="1"/>
    <xf numFmtId="166" fontId="30" fillId="11" borderId="137" xfId="2" applyNumberFormat="1" applyFont="1" applyFill="1" applyBorder="1" applyAlignment="1">
      <alignment vertical="center"/>
    </xf>
    <xf numFmtId="166" fontId="30" fillId="4" borderId="137" xfId="2" applyNumberFormat="1" applyFont="1" applyFill="1" applyBorder="1" applyAlignment="1">
      <alignment vertical="center"/>
    </xf>
    <xf numFmtId="166" fontId="10" fillId="11" borderId="126" xfId="19" applyNumberFormat="1" applyFont="1" applyFill="1" applyBorder="1" applyAlignment="1">
      <alignment vertical="center"/>
    </xf>
    <xf numFmtId="166" fontId="10" fillId="4" borderId="126" xfId="19" applyNumberFormat="1" applyFont="1" applyFill="1" applyBorder="1" applyAlignment="1">
      <alignment vertical="center"/>
    </xf>
    <xf numFmtId="166" fontId="17" fillId="0" borderId="55" xfId="6" applyNumberFormat="1" applyFont="1" applyBorder="1" applyAlignment="1">
      <alignment vertical="center"/>
    </xf>
    <xf numFmtId="166" fontId="10" fillId="0" borderId="55" xfId="6" applyNumberFormat="1" applyFont="1" applyBorder="1" applyAlignment="1">
      <alignment vertical="center"/>
    </xf>
    <xf numFmtId="166" fontId="10" fillId="2" borderId="35" xfId="6" applyNumberFormat="1" applyFont="1" applyFill="1" applyBorder="1" applyAlignment="1">
      <alignment vertical="center"/>
    </xf>
    <xf numFmtId="166" fontId="28" fillId="0" borderId="1" xfId="19" applyNumberFormat="1" applyFont="1" applyBorder="1" applyAlignment="1">
      <alignment vertical="center" wrapText="1"/>
    </xf>
    <xf numFmtId="166" fontId="28" fillId="0" borderId="4" xfId="19" applyNumberFormat="1" applyFont="1" applyBorder="1" applyAlignment="1">
      <alignment vertical="center" wrapText="1"/>
    </xf>
    <xf numFmtId="166" fontId="10" fillId="4" borderId="31" xfId="12" applyNumberFormat="1" applyFont="1" applyFill="1" applyBorder="1" applyAlignment="1">
      <alignment vertical="center"/>
    </xf>
    <xf numFmtId="166" fontId="10" fillId="9" borderId="50" xfId="6" applyNumberFormat="1" applyFont="1" applyFill="1" applyBorder="1" applyAlignment="1">
      <alignment vertical="center"/>
    </xf>
    <xf numFmtId="166" fontId="17" fillId="2" borderId="21" xfId="6" applyNumberFormat="1" applyFont="1" applyFill="1" applyBorder="1" applyAlignment="1">
      <alignment vertical="center"/>
    </xf>
    <xf numFmtId="166" fontId="17" fillId="0" borderId="8" xfId="6" applyNumberFormat="1" applyFont="1" applyBorder="1" applyAlignment="1">
      <alignment vertical="center"/>
    </xf>
    <xf numFmtId="166" fontId="10" fillId="11" borderId="4" xfId="17" applyNumberFormat="1" applyFont="1" applyFill="1" applyBorder="1" applyAlignment="1">
      <alignment vertical="center" wrapText="1"/>
    </xf>
    <xf numFmtId="166" fontId="10" fillId="4" borderId="4" xfId="17" applyNumberFormat="1" applyFont="1" applyFill="1" applyBorder="1" applyAlignment="1">
      <alignment vertical="center" wrapText="1"/>
    </xf>
    <xf numFmtId="166" fontId="30" fillId="11" borderId="135" xfId="2" applyNumberFormat="1" applyFont="1" applyFill="1" applyBorder="1" applyAlignment="1">
      <alignment vertical="center"/>
    </xf>
    <xf numFmtId="166" fontId="30" fillId="4" borderId="135" xfId="2" applyNumberFormat="1" applyFont="1" applyFill="1" applyBorder="1" applyAlignment="1">
      <alignment vertical="center"/>
    </xf>
    <xf numFmtId="166" fontId="10" fillId="11" borderId="86" xfId="19" applyNumberFormat="1" applyFont="1" applyFill="1" applyBorder="1" applyAlignment="1">
      <alignment vertical="center"/>
    </xf>
    <xf numFmtId="166" fontId="10" fillId="4" borderId="86" xfId="19" applyNumberFormat="1" applyFont="1" applyFill="1" applyBorder="1" applyAlignment="1">
      <alignment vertical="center"/>
    </xf>
    <xf numFmtId="166" fontId="17" fillId="5" borderId="35" xfId="6" applyNumberFormat="1" applyFont="1" applyFill="1" applyBorder="1" applyAlignment="1">
      <alignment vertical="center"/>
    </xf>
    <xf numFmtId="166" fontId="8" fillId="3" borderId="40" xfId="1" applyNumberFormat="1" applyFont="1" applyFill="1" applyBorder="1" applyAlignment="1">
      <alignment vertical="center" wrapText="1"/>
    </xf>
    <xf numFmtId="166" fontId="8" fillId="8" borderId="9" xfId="1" applyNumberFormat="1" applyFont="1" applyFill="1" applyBorder="1" applyAlignment="1">
      <alignment vertical="center" wrapText="1"/>
    </xf>
    <xf numFmtId="166" fontId="8" fillId="3" borderId="43" xfId="1" applyNumberFormat="1" applyFont="1" applyFill="1" applyBorder="1" applyAlignment="1">
      <alignment vertical="center" wrapText="1"/>
    </xf>
    <xf numFmtId="166" fontId="8" fillId="8" borderId="26" xfId="1" applyNumberFormat="1" applyFont="1" applyFill="1" applyBorder="1" applyAlignment="1">
      <alignment vertical="center" wrapText="1"/>
    </xf>
    <xf numFmtId="166" fontId="8" fillId="3" borderId="44" xfId="1" applyNumberFormat="1" applyFont="1" applyFill="1" applyBorder="1" applyAlignment="1">
      <alignment vertical="center" wrapText="1"/>
    </xf>
    <xf numFmtId="166" fontId="8" fillId="8" borderId="31" xfId="1" applyNumberFormat="1" applyFont="1" applyFill="1" applyBorder="1" applyAlignment="1">
      <alignment vertical="center" wrapText="1"/>
    </xf>
    <xf numFmtId="166" fontId="8" fillId="3" borderId="0" xfId="1" applyNumberFormat="1" applyFont="1" applyFill="1" applyAlignment="1">
      <alignment vertical="center" wrapText="1"/>
    </xf>
    <xf numFmtId="166" fontId="8" fillId="8" borderId="35" xfId="1" applyNumberFormat="1" applyFont="1" applyFill="1" applyBorder="1" applyAlignment="1">
      <alignment vertical="center" wrapText="1"/>
    </xf>
    <xf numFmtId="166" fontId="8" fillId="3" borderId="54" xfId="1" applyNumberFormat="1" applyFont="1" applyFill="1" applyBorder="1" applyAlignment="1">
      <alignment vertical="center" wrapText="1"/>
    </xf>
    <xf numFmtId="166" fontId="16" fillId="6" borderId="4" xfId="1" applyNumberFormat="1" applyFont="1" applyFill="1" applyBorder="1" applyAlignment="1">
      <alignment horizontal="right" vertical="center" wrapText="1"/>
    </xf>
    <xf numFmtId="4" fontId="10" fillId="4" borderId="26" xfId="7" applyNumberFormat="1" applyFont="1" applyFill="1" applyBorder="1" applyAlignment="1">
      <alignment vertical="center" wrapText="1"/>
    </xf>
    <xf numFmtId="166" fontId="30" fillId="3" borderId="9" xfId="19" applyNumberFormat="1" applyFont="1" applyFill="1" applyBorder="1" applyAlignment="1">
      <alignment vertical="center"/>
    </xf>
    <xf numFmtId="49" fontId="13" fillId="0" borderId="98" xfId="2" applyNumberFormat="1" applyFont="1" applyBorder="1" applyAlignment="1">
      <alignment horizontal="center" vertical="center" wrapText="1"/>
    </xf>
    <xf numFmtId="0" fontId="13" fillId="0" borderId="57" xfId="2" applyFont="1" applyBorder="1" applyAlignment="1">
      <alignment horizontal="center" vertical="center" wrapText="1"/>
    </xf>
    <xf numFmtId="49" fontId="10" fillId="0" borderId="121" xfId="2" applyNumberFormat="1" applyFont="1" applyBorder="1" applyAlignment="1">
      <alignment horizontal="center" vertical="center" wrapText="1"/>
    </xf>
    <xf numFmtId="0" fontId="13" fillId="0" borderId="121" xfId="1" applyFont="1" applyBorder="1" applyAlignment="1">
      <alignment horizontal="left" vertical="center" wrapText="1"/>
    </xf>
    <xf numFmtId="4" fontId="10" fillId="2" borderId="49" xfId="1" applyNumberFormat="1" applyFont="1" applyFill="1" applyBorder="1" applyAlignment="1">
      <alignment vertical="center" wrapText="1"/>
    </xf>
    <xf numFmtId="166" fontId="8" fillId="3" borderId="128" xfId="1" applyNumberFormat="1" applyFont="1" applyFill="1" applyBorder="1" applyAlignment="1">
      <alignment vertical="center" wrapText="1"/>
    </xf>
    <xf numFmtId="166" fontId="8" fillId="8" borderId="49" xfId="1" applyNumberFormat="1" applyFont="1" applyFill="1" applyBorder="1" applyAlignment="1">
      <alignment vertical="center" wrapText="1"/>
    </xf>
    <xf numFmtId="166" fontId="16" fillId="14" borderId="4" xfId="1" applyNumberFormat="1" applyFont="1" applyFill="1" applyBorder="1" applyAlignment="1">
      <alignment horizontal="right" vertical="center" wrapText="1"/>
    </xf>
    <xf numFmtId="4" fontId="22" fillId="0" borderId="35" xfId="12" applyNumberFormat="1" applyFont="1" applyBorder="1" applyAlignment="1">
      <alignment horizontal="left" vertical="center"/>
    </xf>
    <xf numFmtId="4" fontId="22" fillId="0" borderId="22" xfId="7" applyNumberFormat="1" applyFont="1" applyBorder="1" applyAlignment="1">
      <alignment horizontal="center" vertical="center" wrapText="1"/>
    </xf>
    <xf numFmtId="4" fontId="22" fillId="0" borderId="95" xfId="7" applyNumberFormat="1" applyFont="1" applyBorder="1" applyAlignment="1">
      <alignment horizontal="center" vertical="center" wrapText="1"/>
    </xf>
    <xf numFmtId="4" fontId="22" fillId="0" borderId="49" xfId="2" applyNumberFormat="1" applyFont="1" applyBorder="1" applyAlignment="1">
      <alignment horizontal="center" vertical="center" wrapText="1"/>
    </xf>
    <xf numFmtId="49" fontId="10" fillId="0" borderId="24" xfId="8" applyNumberFormat="1" applyFont="1" applyBorder="1" applyAlignment="1">
      <alignment horizontal="center" vertical="center" wrapText="1"/>
    </xf>
    <xf numFmtId="0" fontId="10" fillId="0" borderId="25" xfId="8" applyFont="1" applyBorder="1" applyAlignment="1">
      <alignment horizontal="left" vertical="center" wrapText="1"/>
    </xf>
    <xf numFmtId="49" fontId="10" fillId="0" borderId="63" xfId="11" applyNumberFormat="1" applyFont="1" applyBorder="1" applyAlignment="1">
      <alignment horizontal="center" vertical="center"/>
    </xf>
    <xf numFmtId="4" fontId="22" fillId="0" borderId="21" xfId="12" applyNumberFormat="1" applyFont="1" applyBorder="1" applyAlignment="1">
      <alignment horizontal="left" vertical="center" wrapText="1"/>
    </xf>
    <xf numFmtId="4" fontId="22" fillId="0" borderId="95" xfId="2" applyNumberFormat="1" applyFont="1" applyBorder="1" applyAlignment="1">
      <alignment horizontal="center" vertical="center" wrapText="1"/>
    </xf>
    <xf numFmtId="0" fontId="10" fillId="0" borderId="54" xfId="5" applyFont="1" applyBorder="1" applyAlignment="1">
      <alignment horizontal="left" vertical="center" wrapText="1"/>
    </xf>
    <xf numFmtId="0" fontId="8" fillId="0" borderId="39" xfId="5" applyFont="1" applyBorder="1" applyAlignment="1">
      <alignment horizontal="center" vertical="center"/>
    </xf>
    <xf numFmtId="0" fontId="10" fillId="0" borderId="52" xfId="5" applyFont="1" applyBorder="1" applyAlignment="1">
      <alignment horizontal="left" vertical="center" wrapText="1"/>
    </xf>
    <xf numFmtId="0" fontId="48" fillId="0" borderId="6" xfId="5" applyFont="1" applyBorder="1" applyAlignment="1">
      <alignment horizontal="left" vertical="center"/>
    </xf>
    <xf numFmtId="0" fontId="47" fillId="0" borderId="39" xfId="5" applyFont="1" applyBorder="1" applyAlignment="1">
      <alignment horizontal="left" vertical="center"/>
    </xf>
    <xf numFmtId="4" fontId="41" fillId="4" borderId="1" xfId="11" applyNumberFormat="1" applyFont="1" applyFill="1" applyBorder="1" applyAlignment="1">
      <alignment horizontal="center" vertical="center"/>
    </xf>
    <xf numFmtId="4" fontId="10" fillId="0" borderId="21" xfId="7" applyNumberFormat="1" applyFont="1" applyBorder="1"/>
    <xf numFmtId="4" fontId="26" fillId="4" borderId="52" xfId="2" applyNumberFormat="1" applyFont="1" applyFill="1" applyBorder="1" applyAlignment="1">
      <alignment horizontal="right" vertical="center" wrapText="1"/>
    </xf>
    <xf numFmtId="4" fontId="30" fillId="0" borderId="6" xfId="7" applyNumberFormat="1" applyFont="1" applyBorder="1" applyAlignment="1">
      <alignment vertical="center"/>
    </xf>
    <xf numFmtId="0" fontId="10" fillId="0" borderId="91" xfId="20" applyFont="1" applyBorder="1" applyAlignment="1">
      <alignment vertical="center" wrapText="1"/>
    </xf>
    <xf numFmtId="4" fontId="10" fillId="0" borderId="9" xfId="7" applyNumberFormat="1" applyFont="1" applyBorder="1" applyAlignment="1">
      <alignment horizontal="right" vertical="center" wrapText="1"/>
    </xf>
    <xf numFmtId="4" fontId="10" fillId="0" borderId="14" xfId="7" applyNumberFormat="1" applyFont="1" applyBorder="1" applyAlignment="1">
      <alignment horizontal="right" vertical="center" wrapText="1"/>
    </xf>
    <xf numFmtId="0" fontId="10" fillId="0" borderId="22" xfId="2" applyFont="1" applyBorder="1" applyAlignment="1">
      <alignment horizontal="right" vertical="center" wrapText="1"/>
    </xf>
    <xf numFmtId="0" fontId="10" fillId="10" borderId="20" xfId="20" applyFont="1" applyFill="1" applyBorder="1" applyAlignment="1">
      <alignment horizontal="left" vertical="center" wrapText="1"/>
    </xf>
    <xf numFmtId="49" fontId="10" fillId="0" borderId="0" xfId="20" applyNumberFormat="1" applyFont="1" applyAlignment="1">
      <alignment horizontal="center" vertical="center" wrapText="1"/>
    </xf>
    <xf numFmtId="49" fontId="39" fillId="0" borderId="29" xfId="20" applyNumberFormat="1" applyFont="1" applyBorder="1" applyAlignment="1">
      <alignment horizontal="center" vertical="center" wrapText="1"/>
    </xf>
    <xf numFmtId="0" fontId="10" fillId="0" borderId="19" xfId="20" applyFont="1" applyBorder="1" applyAlignment="1">
      <alignment horizontal="left" vertical="center" wrapText="1"/>
    </xf>
    <xf numFmtId="49" fontId="10" fillId="0" borderId="19" xfId="20" applyNumberFormat="1" applyFont="1" applyBorder="1" applyAlignment="1">
      <alignment horizontal="center" vertical="center" wrapText="1"/>
    </xf>
    <xf numFmtId="49" fontId="10" fillId="0" borderId="13" xfId="20" applyNumberFormat="1" applyFont="1" applyBorder="1" applyAlignment="1">
      <alignment horizontal="center" vertical="center" wrapText="1"/>
    </xf>
    <xf numFmtId="0" fontId="10" fillId="0" borderId="57" xfId="20" applyFont="1" applyBorder="1" applyAlignment="1">
      <alignment horizontal="left" vertical="center" wrapText="1"/>
    </xf>
    <xf numFmtId="49" fontId="14" fillId="0" borderId="19" xfId="20" applyNumberFormat="1" applyFont="1" applyBorder="1" applyAlignment="1">
      <alignment horizontal="center" vertical="center"/>
    </xf>
    <xf numFmtId="49" fontId="14" fillId="0" borderId="19" xfId="20" applyNumberFormat="1" applyFont="1" applyBorder="1" applyAlignment="1">
      <alignment horizontal="center" vertical="center" wrapText="1"/>
    </xf>
    <xf numFmtId="4" fontId="14" fillId="11" borderId="54" xfId="2" applyNumberFormat="1" applyFont="1" applyFill="1" applyBorder="1" applyAlignment="1">
      <alignment vertical="center" wrapText="1"/>
    </xf>
    <xf numFmtId="4" fontId="14" fillId="4" borderId="21" xfId="2" applyNumberFormat="1" applyFont="1" applyFill="1" applyBorder="1" applyAlignment="1">
      <alignment vertical="center" wrapText="1"/>
    </xf>
    <xf numFmtId="49" fontId="14" fillId="0" borderId="29" xfId="20" applyNumberFormat="1" applyFont="1" applyBorder="1" applyAlignment="1">
      <alignment horizontal="center" vertical="center" wrapText="1"/>
    </xf>
    <xf numFmtId="0" fontId="14" fillId="0" borderId="30" xfId="20" applyFont="1" applyBorder="1" applyAlignment="1">
      <alignment horizontal="left" vertical="center" wrapText="1"/>
    </xf>
    <xf numFmtId="4" fontId="25" fillId="3" borderId="4" xfId="11" applyNumberFormat="1" applyFont="1" applyFill="1" applyBorder="1" applyAlignment="1">
      <alignment vertical="center"/>
    </xf>
    <xf numFmtId="0" fontId="25" fillId="0" borderId="16" xfId="12" applyFont="1" applyBorder="1" applyAlignment="1">
      <alignment horizontal="center"/>
    </xf>
    <xf numFmtId="49" fontId="25" fillId="0" borderId="39" xfId="11" applyNumberFormat="1" applyFont="1" applyBorder="1" applyAlignment="1">
      <alignment horizontal="center"/>
    </xf>
    <xf numFmtId="0" fontId="25" fillId="0" borderId="2" xfId="11" applyFont="1" applyBorder="1" applyAlignment="1">
      <alignment wrapText="1"/>
    </xf>
    <xf numFmtId="4" fontId="25" fillId="11" borderId="4" xfId="11" applyNumberFormat="1" applyFont="1" applyFill="1" applyBorder="1" applyAlignment="1">
      <alignment vertical="center"/>
    </xf>
    <xf numFmtId="4" fontId="26" fillId="0" borderId="4" xfId="11" applyNumberFormat="1" applyFont="1" applyBorder="1" applyAlignment="1">
      <alignment horizontal="center"/>
    </xf>
    <xf numFmtId="4" fontId="60" fillId="3" borderId="35" xfId="11" applyNumberFormat="1" applyFont="1" applyFill="1" applyBorder="1" applyAlignment="1">
      <alignment vertical="center"/>
    </xf>
    <xf numFmtId="0" fontId="60" fillId="0" borderId="17" xfId="12" applyFont="1" applyBorder="1" applyAlignment="1">
      <alignment horizontal="center" vertical="center"/>
    </xf>
    <xf numFmtId="49" fontId="60" fillId="0" borderId="8" xfId="11" applyNumberFormat="1" applyFont="1" applyBorder="1" applyAlignment="1">
      <alignment horizontal="center" vertical="center"/>
    </xf>
    <xf numFmtId="0" fontId="60" fillId="0" borderId="33" xfId="11" applyFont="1" applyBorder="1" applyAlignment="1">
      <alignment vertical="center" wrapText="1"/>
    </xf>
    <xf numFmtId="4" fontId="60" fillId="11" borderId="9" xfId="11" applyNumberFormat="1" applyFont="1" applyFill="1" applyBorder="1" applyAlignment="1">
      <alignment vertical="center"/>
    </xf>
    <xf numFmtId="4" fontId="60" fillId="4" borderId="9" xfId="11" applyNumberFormat="1" applyFont="1" applyFill="1" applyBorder="1" applyAlignment="1">
      <alignment vertical="center"/>
    </xf>
    <xf numFmtId="4" fontId="61" fillId="3" borderId="54" xfId="11" applyNumberFormat="1" applyFont="1" applyFill="1" applyBorder="1" applyAlignment="1">
      <alignment vertical="center" wrapText="1"/>
    </xf>
    <xf numFmtId="0" fontId="61" fillId="0" borderId="54" xfId="12" applyFont="1" applyBorder="1" applyAlignment="1">
      <alignment horizontal="center" vertical="center"/>
    </xf>
    <xf numFmtId="49" fontId="61" fillId="0" borderId="19" xfId="11" applyNumberFormat="1" applyFont="1" applyBorder="1" applyAlignment="1">
      <alignment horizontal="center" vertical="center"/>
    </xf>
    <xf numFmtId="0" fontId="61" fillId="0" borderId="42" xfId="11" applyFont="1" applyBorder="1" applyAlignment="1">
      <alignment vertical="center" wrapText="1"/>
    </xf>
    <xf numFmtId="4" fontId="61" fillId="11" borderId="21" xfId="11" applyNumberFormat="1" applyFont="1" applyFill="1" applyBorder="1" applyAlignment="1">
      <alignment vertical="center"/>
    </xf>
    <xf numFmtId="4" fontId="62" fillId="0" borderId="22" xfId="2" applyNumberFormat="1" applyFont="1" applyBorder="1" applyAlignment="1">
      <alignment vertical="center" wrapText="1"/>
    </xf>
    <xf numFmtId="0" fontId="14" fillId="0" borderId="19" xfId="20" applyFont="1" applyBorder="1" applyAlignment="1">
      <alignment horizontal="left" vertical="center" wrapText="1"/>
    </xf>
    <xf numFmtId="0" fontId="14" fillId="0" borderId="29" xfId="20" applyFont="1" applyBorder="1" applyAlignment="1">
      <alignment horizontal="left" vertical="center" wrapText="1"/>
    </xf>
    <xf numFmtId="4" fontId="10" fillId="3" borderId="56" xfId="2" applyNumberFormat="1" applyFont="1" applyFill="1" applyBorder="1" applyAlignment="1">
      <alignment vertical="center" wrapText="1"/>
    </xf>
    <xf numFmtId="4" fontId="58" fillId="3" borderId="31" xfId="11" applyNumberFormat="1" applyFont="1" applyFill="1" applyBorder="1" applyAlignment="1">
      <alignment vertical="center"/>
    </xf>
    <xf numFmtId="0" fontId="58" fillId="0" borderId="28" xfId="12" applyFont="1" applyBorder="1" applyAlignment="1">
      <alignment horizontal="center" vertical="center"/>
    </xf>
    <xf numFmtId="49" fontId="58" fillId="0" borderId="44" xfId="11" applyNumberFormat="1" applyFont="1" applyBorder="1" applyAlignment="1">
      <alignment horizontal="center" vertical="center"/>
    </xf>
    <xf numFmtId="0" fontId="61" fillId="0" borderId="30" xfId="11" applyFont="1" applyBorder="1" applyAlignment="1">
      <alignment vertical="center" wrapText="1"/>
    </xf>
    <xf numFmtId="4" fontId="58" fillId="11" borderId="31" xfId="11" applyNumberFormat="1" applyFont="1" applyFill="1" applyBorder="1" applyAlignment="1">
      <alignment vertical="center"/>
    </xf>
    <xf numFmtId="4" fontId="58" fillId="4" borderId="31" xfId="11" applyNumberFormat="1" applyFont="1" applyFill="1" applyBorder="1" applyAlignment="1">
      <alignment vertical="center"/>
    </xf>
    <xf numFmtId="49" fontId="10" fillId="0" borderId="29" xfId="20" applyNumberFormat="1" applyFont="1" applyBorder="1" applyAlignment="1">
      <alignment horizontal="center" vertical="center" wrapText="1"/>
    </xf>
    <xf numFmtId="0" fontId="10" fillId="0" borderId="29" xfId="20" applyFont="1" applyBorder="1" applyAlignment="1">
      <alignment horizontal="left" vertical="center" wrapText="1"/>
    </xf>
    <xf numFmtId="0" fontId="39" fillId="0" borderId="19" xfId="20" applyFont="1" applyBorder="1" applyAlignment="1">
      <alignment vertical="center" wrapText="1"/>
    </xf>
    <xf numFmtId="166" fontId="26" fillId="11" borderId="31" xfId="7" applyNumberFormat="1" applyFont="1" applyFill="1" applyBorder="1" applyAlignment="1">
      <alignment vertical="center" wrapText="1"/>
    </xf>
    <xf numFmtId="166" fontId="26" fillId="4" borderId="31" xfId="7" applyNumberFormat="1" applyFont="1" applyFill="1" applyBorder="1" applyAlignment="1">
      <alignment vertical="center" wrapText="1"/>
    </xf>
    <xf numFmtId="166" fontId="22" fillId="11" borderId="21" xfId="7" applyNumberFormat="1" applyFont="1" applyFill="1" applyBorder="1" applyAlignment="1">
      <alignment vertical="center" wrapText="1"/>
    </xf>
    <xf numFmtId="166" fontId="10" fillId="4" borderId="21" xfId="7" applyNumberFormat="1" applyFont="1" applyFill="1" applyBorder="1" applyAlignment="1">
      <alignment vertical="center" wrapText="1"/>
    </xf>
    <xf numFmtId="0" fontId="39" fillId="0" borderId="29" xfId="20" applyFont="1" applyBorder="1" applyAlignment="1">
      <alignment vertical="center" wrapText="1"/>
    </xf>
    <xf numFmtId="166" fontId="26" fillId="11" borderId="21" xfId="7" applyNumberFormat="1" applyFont="1" applyFill="1" applyBorder="1" applyAlignment="1">
      <alignment vertical="center" wrapText="1"/>
    </xf>
    <xf numFmtId="166" fontId="26" fillId="4" borderId="21" xfId="7" applyNumberFormat="1" applyFont="1" applyFill="1" applyBorder="1" applyAlignment="1">
      <alignment vertical="center" wrapText="1"/>
    </xf>
    <xf numFmtId="0" fontId="39" fillId="0" borderId="57" xfId="20" applyFont="1" applyBorder="1" applyAlignment="1">
      <alignment vertical="center" wrapText="1"/>
    </xf>
    <xf numFmtId="166" fontId="26" fillId="11" borderId="14" xfId="7" applyNumberFormat="1" applyFont="1" applyFill="1" applyBorder="1" applyAlignment="1">
      <alignment vertical="center" wrapText="1"/>
    </xf>
    <xf numFmtId="166" fontId="26" fillId="4" borderId="14" xfId="7" applyNumberFormat="1" applyFont="1" applyFill="1" applyBorder="1" applyAlignment="1">
      <alignment vertical="center" wrapText="1"/>
    </xf>
    <xf numFmtId="0" fontId="10" fillId="10" borderId="0" xfId="20" applyFont="1" applyFill="1" applyAlignment="1">
      <alignment vertical="center" wrapText="1"/>
    </xf>
    <xf numFmtId="0" fontId="8" fillId="11" borderId="5" xfId="4" applyFont="1" applyFill="1" applyBorder="1" applyAlignment="1">
      <alignment vertical="center" wrapText="1"/>
    </xf>
    <xf numFmtId="4" fontId="28" fillId="0" borderId="1" xfId="7" applyNumberFormat="1" applyFont="1" applyBorder="1" applyAlignment="1">
      <alignment vertical="center" wrapText="1"/>
    </xf>
    <xf numFmtId="4" fontId="10" fillId="3" borderId="6" xfId="7" applyNumberFormat="1" applyFont="1" applyFill="1" applyBorder="1" applyAlignment="1">
      <alignment vertical="center" wrapText="1"/>
    </xf>
    <xf numFmtId="4" fontId="10" fillId="18" borderId="8" xfId="7" applyNumberFormat="1" applyFont="1" applyFill="1" applyBorder="1" applyAlignment="1">
      <alignment vertical="center"/>
    </xf>
    <xf numFmtId="4" fontId="10" fillId="18" borderId="7" xfId="7" applyNumberFormat="1" applyFont="1" applyFill="1" applyBorder="1" applyAlignment="1">
      <alignment vertical="center"/>
    </xf>
    <xf numFmtId="4" fontId="10" fillId="13" borderId="9" xfId="7" applyNumberFormat="1" applyFont="1" applyFill="1" applyBorder="1" applyAlignment="1">
      <alignment vertical="center"/>
    </xf>
    <xf numFmtId="4" fontId="10" fillId="18" borderId="19" xfId="7" applyNumberFormat="1" applyFont="1" applyFill="1" applyBorder="1" applyAlignment="1">
      <alignment vertical="center"/>
    </xf>
    <xf numFmtId="4" fontId="10" fillId="18" borderId="20" xfId="7" applyNumberFormat="1" applyFont="1" applyFill="1" applyBorder="1" applyAlignment="1">
      <alignment vertical="center"/>
    </xf>
    <xf numFmtId="4" fontId="10" fillId="13" borderId="21" xfId="7" applyNumberFormat="1" applyFont="1" applyFill="1" applyBorder="1" applyAlignment="1">
      <alignment vertical="center"/>
    </xf>
    <xf numFmtId="4" fontId="39" fillId="3" borderId="54" xfId="7" applyNumberFormat="1" applyFont="1" applyFill="1" applyBorder="1" applyAlignment="1">
      <alignment vertical="center" wrapText="1"/>
    </xf>
    <xf numFmtId="4" fontId="10" fillId="3" borderId="107" xfId="7" applyNumberFormat="1" applyFont="1" applyFill="1" applyBorder="1" applyAlignment="1">
      <alignment vertical="center" wrapText="1"/>
    </xf>
    <xf numFmtId="4" fontId="10" fillId="3" borderId="101" xfId="7" applyNumberFormat="1" applyFont="1" applyFill="1" applyBorder="1" applyAlignment="1">
      <alignment vertical="center" wrapText="1"/>
    </xf>
    <xf numFmtId="4" fontId="10" fillId="18" borderId="57" xfId="7" applyNumberFormat="1" applyFont="1" applyFill="1" applyBorder="1" applyAlignment="1">
      <alignment vertical="center" wrapText="1"/>
    </xf>
    <xf numFmtId="4" fontId="10" fillId="18" borderId="121" xfId="7" applyNumberFormat="1" applyFont="1" applyFill="1" applyBorder="1" applyAlignment="1">
      <alignment vertical="center" wrapText="1"/>
    </xf>
    <xf numFmtId="4" fontId="10" fillId="13" borderId="49" xfId="7" applyNumberFormat="1" applyFont="1" applyFill="1" applyBorder="1" applyAlignment="1">
      <alignment vertical="center" wrapText="1"/>
    </xf>
    <xf numFmtId="166" fontId="10" fillId="4" borderId="9" xfId="12" applyNumberFormat="1" applyFont="1" applyFill="1" applyBorder="1" applyAlignment="1">
      <alignment vertical="center"/>
    </xf>
    <xf numFmtId="4" fontId="22" fillId="0" borderId="0" xfId="12" applyNumberFormat="1" applyFont="1" applyAlignment="1">
      <alignment vertical="center"/>
    </xf>
    <xf numFmtId="166" fontId="10" fillId="4" borderId="14" xfId="12" applyNumberFormat="1" applyFont="1" applyFill="1" applyBorder="1" applyAlignment="1">
      <alignment vertical="center"/>
    </xf>
    <xf numFmtId="4" fontId="25" fillId="4" borderId="9" xfId="19" applyNumberFormat="1" applyFont="1" applyFill="1" applyBorder="1" applyAlignment="1">
      <alignment vertical="center"/>
    </xf>
    <xf numFmtId="4" fontId="22" fillId="0" borderId="10" xfId="19" applyNumberFormat="1" applyFont="1" applyBorder="1" applyAlignment="1">
      <alignment horizontal="center" vertical="center" wrapText="1"/>
    </xf>
    <xf numFmtId="0" fontId="36" fillId="0" borderId="0" xfId="19" applyFont="1" applyAlignment="1">
      <alignment vertical="center"/>
    </xf>
    <xf numFmtId="4" fontId="22" fillId="0" borderId="32" xfId="19" applyNumberFormat="1" applyFont="1" applyBorder="1" applyAlignment="1">
      <alignment horizontal="center" vertical="center" wrapText="1"/>
    </xf>
    <xf numFmtId="166" fontId="28" fillId="0" borderId="3" xfId="19" applyNumberFormat="1" applyFont="1" applyBorder="1" applyAlignment="1">
      <alignment vertical="center" wrapText="1"/>
    </xf>
    <xf numFmtId="166" fontId="28" fillId="0" borderId="2" xfId="19" applyNumberFormat="1" applyFont="1" applyBorder="1" applyAlignment="1">
      <alignment vertical="center" wrapText="1"/>
    </xf>
    <xf numFmtId="4" fontId="22" fillId="0" borderId="116" xfId="2" applyNumberFormat="1" applyFont="1" applyBorder="1" applyAlignment="1">
      <alignment horizontal="center" vertical="center" wrapText="1"/>
    </xf>
    <xf numFmtId="4" fontId="22" fillId="0" borderId="27" xfId="19" applyNumberFormat="1" applyFont="1" applyBorder="1" applyAlignment="1">
      <alignment horizontal="center" vertical="center" wrapText="1"/>
    </xf>
    <xf numFmtId="4" fontId="22" fillId="0" borderId="102" xfId="19" applyNumberFormat="1" applyFont="1" applyBorder="1" applyAlignment="1">
      <alignment horizontal="center" vertical="center" wrapText="1"/>
    </xf>
    <xf numFmtId="166" fontId="28" fillId="0" borderId="39" xfId="2" applyNumberFormat="1" applyFont="1" applyBorder="1" applyAlignment="1">
      <alignment vertical="center" wrapText="1"/>
    </xf>
    <xf numFmtId="166" fontId="30" fillId="11" borderId="6" xfId="19" applyNumberFormat="1" applyFont="1" applyFill="1" applyBorder="1" applyAlignment="1">
      <alignment vertical="center"/>
    </xf>
    <xf numFmtId="166" fontId="30" fillId="4" borderId="9" xfId="19" applyNumberFormat="1" applyFont="1" applyFill="1" applyBorder="1" applyAlignment="1">
      <alignment vertical="center"/>
    </xf>
    <xf numFmtId="166" fontId="10" fillId="11" borderId="54" xfId="19" applyNumberFormat="1" applyFont="1" applyFill="1" applyBorder="1" applyAlignment="1">
      <alignment vertical="center"/>
    </xf>
    <xf numFmtId="166" fontId="10" fillId="4" borderId="21" xfId="19" applyNumberFormat="1" applyFont="1" applyFill="1" applyBorder="1" applyAlignment="1">
      <alignment vertical="center"/>
    </xf>
    <xf numFmtId="166" fontId="10" fillId="11" borderId="107" xfId="19" applyNumberFormat="1" applyFont="1" applyFill="1" applyBorder="1" applyAlignment="1">
      <alignment vertical="center"/>
    </xf>
    <xf numFmtId="166" fontId="10" fillId="4" borderId="26" xfId="19" applyNumberFormat="1" applyFont="1" applyFill="1" applyBorder="1" applyAlignment="1">
      <alignment vertical="center"/>
    </xf>
    <xf numFmtId="4" fontId="22" fillId="0" borderId="26" xfId="19" applyNumberFormat="1" applyFont="1" applyBorder="1" applyAlignment="1">
      <alignment horizontal="center" vertical="center" wrapText="1"/>
    </xf>
    <xf numFmtId="166" fontId="10" fillId="11" borderId="52" xfId="19" applyNumberFormat="1" applyFont="1" applyFill="1" applyBorder="1" applyAlignment="1">
      <alignment vertical="center"/>
    </xf>
    <xf numFmtId="166" fontId="10" fillId="4" borderId="31" xfId="19" applyNumberFormat="1" applyFont="1" applyFill="1" applyBorder="1" applyAlignment="1">
      <alignment vertical="center"/>
    </xf>
    <xf numFmtId="4" fontId="22" fillId="0" borderId="21" xfId="2" applyNumberFormat="1" applyFont="1" applyBorder="1" applyAlignment="1">
      <alignment horizontal="center" vertical="center" wrapText="1"/>
    </xf>
    <xf numFmtId="166" fontId="10" fillId="11" borderId="11" xfId="19" applyNumberFormat="1" applyFont="1" applyFill="1" applyBorder="1" applyAlignment="1">
      <alignment vertical="center"/>
    </xf>
    <xf numFmtId="166" fontId="10" fillId="4" borderId="14" xfId="19" applyNumberFormat="1" applyFont="1" applyFill="1" applyBorder="1" applyAlignment="1">
      <alignment vertical="center"/>
    </xf>
    <xf numFmtId="0" fontId="36" fillId="0" borderId="56" xfId="19" applyFont="1" applyBorder="1" applyAlignment="1">
      <alignment horizontal="left" vertical="center"/>
    </xf>
    <xf numFmtId="166" fontId="22" fillId="0" borderId="15" xfId="2" applyNumberFormat="1" applyFont="1" applyBorder="1" applyAlignment="1">
      <alignment horizontal="center" vertical="center"/>
    </xf>
    <xf numFmtId="49" fontId="10" fillId="0" borderId="29" xfId="2" quotePrefix="1" applyNumberFormat="1" applyFont="1" applyBorder="1" applyAlignment="1">
      <alignment horizontal="center" vertical="center"/>
    </xf>
    <xf numFmtId="0" fontId="39" fillId="0" borderId="19" xfId="27" quotePrefix="1" applyFont="1" applyBorder="1" applyAlignment="1">
      <alignment horizontal="center" vertical="center"/>
    </xf>
    <xf numFmtId="0" fontId="30" fillId="0" borderId="94" xfId="2" applyFont="1" applyBorder="1" applyAlignment="1">
      <alignment wrapText="1"/>
    </xf>
    <xf numFmtId="4" fontId="30" fillId="0" borderId="97" xfId="2" applyNumberFormat="1" applyFont="1" applyBorder="1" applyAlignment="1">
      <alignment wrapText="1"/>
    </xf>
    <xf numFmtId="168" fontId="10" fillId="0" borderId="0" xfId="19" applyNumberFormat="1" applyFont="1" applyAlignment="1">
      <alignment vertical="center"/>
    </xf>
    <xf numFmtId="168" fontId="2" fillId="0" borderId="0" xfId="2" applyNumberFormat="1" applyAlignment="1">
      <alignment vertical="center"/>
    </xf>
    <xf numFmtId="168" fontId="18" fillId="0" borderId="0" xfId="2" applyNumberFormat="1" applyFont="1" applyAlignment="1">
      <alignment horizontal="center" vertical="center"/>
    </xf>
    <xf numFmtId="168" fontId="2" fillId="0" borderId="0" xfId="2" applyNumberFormat="1" applyAlignment="1">
      <alignment vertical="center" wrapText="1"/>
    </xf>
    <xf numFmtId="168" fontId="19" fillId="0" borderId="0" xfId="2" applyNumberFormat="1" applyFont="1" applyAlignment="1">
      <alignment horizontal="center" vertical="center" wrapText="1"/>
    </xf>
    <xf numFmtId="168" fontId="10" fillId="0" borderId="0" xfId="19" applyNumberFormat="1" applyFont="1" applyAlignment="1">
      <alignment vertical="center" wrapText="1"/>
    </xf>
    <xf numFmtId="168" fontId="8" fillId="0" borderId="0" xfId="2" applyNumberFormat="1" applyFont="1" applyAlignment="1">
      <alignment horizontal="right" vertical="center" wrapText="1"/>
    </xf>
    <xf numFmtId="168" fontId="2" fillId="0" borderId="0" xfId="19" applyNumberFormat="1" applyAlignment="1">
      <alignment vertical="center" wrapText="1"/>
    </xf>
    <xf numFmtId="168" fontId="8" fillId="0" borderId="0" xfId="4" applyNumberFormat="1" applyFont="1" applyAlignment="1">
      <alignment horizontal="center" vertical="center" wrapText="1"/>
    </xf>
    <xf numFmtId="168" fontId="28" fillId="0" borderId="0" xfId="2" applyNumberFormat="1" applyFont="1" applyAlignment="1">
      <alignment vertical="center" wrapText="1"/>
    </xf>
    <xf numFmtId="0" fontId="8" fillId="0" borderId="0" xfId="19" applyFont="1" applyAlignment="1">
      <alignment horizontal="right" vertical="center" wrapText="1"/>
    </xf>
    <xf numFmtId="168" fontId="29" fillId="0" borderId="0" xfId="19" applyNumberFormat="1" applyFont="1" applyAlignment="1">
      <alignment vertical="center" wrapText="1"/>
    </xf>
    <xf numFmtId="168" fontId="63" fillId="0" borderId="0" xfId="12" applyNumberFormat="1" applyFont="1" applyAlignment="1">
      <alignment vertical="center"/>
    </xf>
    <xf numFmtId="168" fontId="10" fillId="0" borderId="0" xfId="12" applyNumberFormat="1" applyFont="1" applyAlignment="1">
      <alignment vertical="center"/>
    </xf>
    <xf numFmtId="168" fontId="4" fillId="0" borderId="0" xfId="2" applyNumberFormat="1" applyFont="1" applyAlignment="1">
      <alignment vertical="center"/>
    </xf>
    <xf numFmtId="168" fontId="19" fillId="0" borderId="0" xfId="2" applyNumberFormat="1" applyFont="1" applyAlignment="1">
      <alignment vertical="center"/>
    </xf>
    <xf numFmtId="4" fontId="30" fillId="0" borderId="94" xfId="19" applyNumberFormat="1" applyFont="1" applyBorder="1" applyAlignment="1">
      <alignment horizontal="center" vertical="center"/>
    </xf>
    <xf numFmtId="0" fontId="10" fillId="0" borderId="96" xfId="2" applyFont="1" applyBorder="1" applyAlignment="1">
      <alignment vertical="center"/>
    </xf>
    <xf numFmtId="0" fontId="30" fillId="0" borderId="29" xfId="2" applyFont="1" applyBorder="1" applyAlignment="1">
      <alignment vertical="center"/>
    </xf>
    <xf numFmtId="4" fontId="30" fillId="0" borderId="97" xfId="19" applyNumberFormat="1" applyFont="1" applyBorder="1" applyAlignment="1">
      <alignment horizontal="center" vertical="center"/>
    </xf>
    <xf numFmtId="0" fontId="39" fillId="0" borderId="29" xfId="2" applyFont="1" applyBorder="1" applyAlignment="1">
      <alignment horizontal="center" vertical="center"/>
    </xf>
    <xf numFmtId="4" fontId="39" fillId="0" borderId="97" xfId="19" applyNumberFormat="1" applyFont="1" applyBorder="1" applyAlignment="1">
      <alignment horizontal="center" vertical="center"/>
    </xf>
    <xf numFmtId="0" fontId="10" fillId="0" borderId="19" xfId="2" applyFont="1" applyBorder="1" applyAlignment="1">
      <alignment vertical="center"/>
    </xf>
    <xf numFmtId="0" fontId="10" fillId="0" borderId="13" xfId="2" applyFont="1" applyBorder="1" applyAlignment="1">
      <alignment vertical="center"/>
    </xf>
    <xf numFmtId="0" fontId="10" fillId="0" borderId="123" xfId="19" applyFont="1" applyBorder="1" applyAlignment="1">
      <alignment horizontal="center" vertical="center"/>
    </xf>
    <xf numFmtId="0" fontId="10" fillId="0" borderId="123" xfId="19" applyFont="1" applyBorder="1" applyAlignment="1">
      <alignment vertical="center"/>
    </xf>
    <xf numFmtId="168" fontId="10" fillId="0" borderId="123" xfId="19" applyNumberFormat="1" applyFont="1" applyBorder="1" applyAlignment="1">
      <alignment vertical="center"/>
    </xf>
    <xf numFmtId="0" fontId="10" fillId="0" borderId="0" xfId="19" applyFont="1" applyAlignment="1">
      <alignment horizontal="left" vertical="center" wrapText="1"/>
    </xf>
    <xf numFmtId="168" fontId="10" fillId="0" borderId="0" xfId="19" applyNumberFormat="1" applyFont="1" applyAlignment="1">
      <alignment horizontal="left" vertical="center" wrapText="1"/>
    </xf>
    <xf numFmtId="169" fontId="10" fillId="0" borderId="36" xfId="7" applyNumberFormat="1" applyFont="1" applyBorder="1" applyAlignment="1">
      <alignment horizontal="right" vertical="center" wrapText="1"/>
    </xf>
    <xf numFmtId="170" fontId="10" fillId="0" borderId="0" xfId="19" applyNumberFormat="1" applyFont="1" applyAlignment="1">
      <alignment vertical="center"/>
    </xf>
    <xf numFmtId="169" fontId="10" fillId="0" borderId="95" xfId="2" applyNumberFormat="1" applyFont="1" applyBorder="1" applyAlignment="1">
      <alignment horizontal="right" vertical="center" wrapText="1"/>
    </xf>
    <xf numFmtId="0" fontId="10" fillId="0" borderId="98" xfId="19" applyFont="1" applyBorder="1" applyAlignment="1">
      <alignment horizontal="center" vertical="center"/>
    </xf>
    <xf numFmtId="0" fontId="10" fillId="0" borderId="57" xfId="18" applyFont="1" applyBorder="1" applyAlignment="1">
      <alignment vertical="center" wrapText="1"/>
    </xf>
    <xf numFmtId="168" fontId="10" fillId="0" borderId="0" xfId="2" applyNumberFormat="1" applyFont="1" applyAlignment="1">
      <alignment horizontal="right" vertical="center"/>
    </xf>
    <xf numFmtId="168" fontId="10" fillId="0" borderId="0" xfId="2" applyNumberFormat="1" applyFont="1" applyAlignment="1">
      <alignment vertical="center"/>
    </xf>
    <xf numFmtId="168" fontId="41" fillId="0" borderId="1" xfId="2" applyNumberFormat="1" applyFont="1" applyBorder="1" applyAlignment="1">
      <alignment horizontal="center" vertical="center" wrapText="1"/>
    </xf>
    <xf numFmtId="168" fontId="41" fillId="0" borderId="4" xfId="2" applyNumberFormat="1" applyFont="1" applyBorder="1" applyAlignment="1">
      <alignment horizontal="center" vertical="center" wrapText="1"/>
    </xf>
    <xf numFmtId="0" fontId="10" fillId="0" borderId="101" xfId="11" applyFont="1" applyBorder="1" applyAlignment="1">
      <alignment horizontal="center" vertical="center"/>
    </xf>
    <xf numFmtId="4" fontId="7" fillId="0" borderId="91" xfId="12" applyNumberFormat="1" applyFont="1" applyBorder="1" applyAlignment="1">
      <alignment horizontal="center" vertical="center"/>
    </xf>
    <xf numFmtId="168" fontId="8" fillId="0" borderId="0" xfId="2" applyNumberFormat="1" applyFont="1" applyAlignment="1">
      <alignment horizontal="center" vertical="center" wrapText="1"/>
    </xf>
    <xf numFmtId="4" fontId="10" fillId="0" borderId="32" xfId="19" quotePrefix="1" applyNumberFormat="1" applyFont="1" applyBorder="1" applyAlignment="1">
      <alignment horizontal="center" vertical="center" wrapText="1"/>
    </xf>
    <xf numFmtId="0" fontId="10" fillId="0" borderId="121" xfId="18" applyFont="1" applyBorder="1" applyAlignment="1">
      <alignment vertical="center" wrapText="1"/>
    </xf>
    <xf numFmtId="4" fontId="10" fillId="0" borderId="15" xfId="19" quotePrefix="1" applyNumberFormat="1" applyFont="1" applyBorder="1" applyAlignment="1">
      <alignment horizontal="center" vertical="center" wrapText="1"/>
    </xf>
    <xf numFmtId="168" fontId="10" fillId="0" borderId="0" xfId="18" applyNumberFormat="1" applyFont="1" applyAlignment="1">
      <alignment vertical="center"/>
    </xf>
    <xf numFmtId="168" fontId="8" fillId="0" borderId="0" xfId="2" applyNumberFormat="1" applyFont="1" applyAlignment="1">
      <alignment vertical="center"/>
    </xf>
    <xf numFmtId="168" fontId="28" fillId="0" borderId="14" xfId="2" applyNumberFormat="1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/>
    </xf>
    <xf numFmtId="0" fontId="10" fillId="0" borderId="13" xfId="18" applyFont="1" applyBorder="1" applyAlignment="1">
      <alignment vertical="center"/>
    </xf>
    <xf numFmtId="49" fontId="10" fillId="0" borderId="102" xfId="19" applyNumberFormat="1" applyFont="1" applyBorder="1" applyAlignment="1">
      <alignment vertical="center" wrapText="1"/>
    </xf>
    <xf numFmtId="4" fontId="10" fillId="0" borderId="27" xfId="19" quotePrefix="1" applyNumberFormat="1" applyFont="1" applyBorder="1" applyAlignment="1">
      <alignment horizontal="center" vertical="center" wrapText="1"/>
    </xf>
    <xf numFmtId="4" fontId="10" fillId="0" borderId="95" xfId="19" quotePrefix="1" applyNumberFormat="1" applyFont="1" applyBorder="1" applyAlignment="1">
      <alignment horizontal="center" vertical="center" wrapText="1"/>
    </xf>
    <xf numFmtId="4" fontId="10" fillId="0" borderId="97" xfId="19" quotePrefix="1" applyNumberFormat="1" applyFont="1" applyBorder="1" applyAlignment="1">
      <alignment horizontal="center" vertical="center" wrapText="1"/>
    </xf>
    <xf numFmtId="4" fontId="10" fillId="0" borderId="99" xfId="19" quotePrefix="1" applyNumberFormat="1" applyFont="1" applyBorder="1" applyAlignment="1">
      <alignment horizontal="center" vertical="center" wrapText="1"/>
    </xf>
    <xf numFmtId="168" fontId="19" fillId="0" borderId="0" xfId="4" applyNumberFormat="1" applyFont="1" applyAlignment="1">
      <alignment vertical="center"/>
    </xf>
    <xf numFmtId="0" fontId="10" fillId="0" borderId="0" xfId="4" applyFont="1" applyAlignment="1">
      <alignment horizontal="center" vertical="center"/>
    </xf>
    <xf numFmtId="168" fontId="8" fillId="0" borderId="0" xfId="4" applyNumberFormat="1" applyFont="1" applyAlignment="1">
      <alignment horizontal="center" vertical="center"/>
    </xf>
    <xf numFmtId="168" fontId="10" fillId="0" borderId="0" xfId="2" applyNumberFormat="1" applyFont="1" applyAlignment="1">
      <alignment horizontal="left" vertical="center" wrapText="1"/>
    </xf>
    <xf numFmtId="0" fontId="2" fillId="0" borderId="0" xfId="36"/>
    <xf numFmtId="0" fontId="24" fillId="0" borderId="0" xfId="36" applyFont="1" applyAlignment="1">
      <alignment horizontal="center"/>
    </xf>
    <xf numFmtId="0" fontId="10" fillId="0" borderId="0" xfId="36" applyFont="1" applyAlignment="1">
      <alignment horizontal="left"/>
    </xf>
    <xf numFmtId="0" fontId="10" fillId="0" borderId="0" xfId="36" applyFont="1"/>
    <xf numFmtId="49" fontId="24" fillId="0" borderId="0" xfId="36" applyNumberFormat="1" applyFont="1" applyAlignment="1">
      <alignment horizontal="center"/>
    </xf>
    <xf numFmtId="49" fontId="10" fillId="0" borderId="0" xfId="36" applyNumberFormat="1" applyFont="1"/>
    <xf numFmtId="0" fontId="64" fillId="0" borderId="0" xfId="29" applyFont="1"/>
    <xf numFmtId="0" fontId="2" fillId="0" borderId="0" xfId="29"/>
    <xf numFmtId="0" fontId="64" fillId="0" borderId="0" xfId="29" applyFont="1" applyAlignment="1">
      <alignment vertical="center" shrinkToFit="1"/>
    </xf>
    <xf numFmtId="0" fontId="3" fillId="0" borderId="0" xfId="29" applyFont="1" applyAlignment="1">
      <alignment vertical="center"/>
    </xf>
    <xf numFmtId="0" fontId="2" fillId="0" borderId="0" xfId="36" applyAlignment="1">
      <alignment horizontal="center" vertical="center"/>
    </xf>
    <xf numFmtId="166" fontId="2" fillId="0" borderId="0" xfId="36" applyNumberFormat="1"/>
    <xf numFmtId="0" fontId="19" fillId="0" borderId="0" xfId="36" applyFont="1" applyAlignment="1">
      <alignment vertical="center"/>
    </xf>
    <xf numFmtId="0" fontId="2" fillId="0" borderId="0" xfId="36" applyAlignment="1">
      <alignment vertical="center"/>
    </xf>
    <xf numFmtId="0" fontId="8" fillId="0" borderId="0" xfId="36" applyFont="1" applyAlignment="1">
      <alignment horizontal="right"/>
    </xf>
    <xf numFmtId="166" fontId="2" fillId="0" borderId="0" xfId="36" applyNumberFormat="1" applyAlignment="1">
      <alignment vertical="center"/>
    </xf>
    <xf numFmtId="0" fontId="8" fillId="0" borderId="16" xfId="36" applyFont="1" applyBorder="1" applyAlignment="1">
      <alignment horizontal="center" vertical="center"/>
    </xf>
    <xf numFmtId="0" fontId="8" fillId="3" borderId="4" xfId="36" applyFont="1" applyFill="1" applyBorder="1" applyAlignment="1">
      <alignment horizontal="center" vertical="center"/>
    </xf>
    <xf numFmtId="0" fontId="8" fillId="19" borderId="4" xfId="36" applyFont="1" applyFill="1" applyBorder="1" applyAlignment="1">
      <alignment horizontal="center" vertical="center"/>
    </xf>
    <xf numFmtId="4" fontId="8" fillId="3" borderId="4" xfId="36" applyNumberFormat="1" applyFont="1" applyFill="1" applyBorder="1" applyAlignment="1">
      <alignment vertical="center"/>
    </xf>
    <xf numFmtId="166" fontId="8" fillId="19" borderId="5" xfId="36" applyNumberFormat="1" applyFont="1" applyFill="1" applyBorder="1" applyAlignment="1">
      <alignment vertical="center"/>
    </xf>
    <xf numFmtId="0" fontId="10" fillId="0" borderId="17" xfId="36" applyFont="1" applyBorder="1" applyAlignment="1">
      <alignment horizontal="center" vertical="center"/>
    </xf>
    <xf numFmtId="4" fontId="10" fillId="3" borderId="9" xfId="36" applyNumberFormat="1" applyFont="1" applyFill="1" applyBorder="1" applyAlignment="1">
      <alignment vertical="center"/>
    </xf>
    <xf numFmtId="166" fontId="10" fillId="19" borderId="9" xfId="36" applyNumberFormat="1" applyFont="1" applyFill="1" applyBorder="1" applyAlignment="1">
      <alignment vertical="center"/>
    </xf>
    <xf numFmtId="0" fontId="10" fillId="0" borderId="18" xfId="36" applyFont="1" applyBorder="1" applyAlignment="1">
      <alignment horizontal="center" vertical="center"/>
    </xf>
    <xf numFmtId="4" fontId="10" fillId="3" borderId="31" xfId="36" applyNumberFormat="1" applyFont="1" applyFill="1" applyBorder="1" applyAlignment="1">
      <alignment vertical="center"/>
    </xf>
    <xf numFmtId="166" fontId="10" fillId="19" borderId="21" xfId="36" applyNumberFormat="1" applyFont="1" applyFill="1" applyBorder="1" applyAlignment="1">
      <alignment vertical="center"/>
    </xf>
    <xf numFmtId="0" fontId="10" fillId="0" borderId="38" xfId="36" applyFont="1" applyBorder="1" applyAlignment="1">
      <alignment horizontal="center" vertical="center"/>
    </xf>
    <xf numFmtId="4" fontId="10" fillId="3" borderId="15" xfId="36" applyNumberFormat="1" applyFont="1" applyFill="1" applyBorder="1" applyAlignment="1">
      <alignment vertical="center"/>
    </xf>
    <xf numFmtId="166" fontId="10" fillId="19" borderId="15" xfId="36" applyNumberFormat="1" applyFont="1" applyFill="1" applyBorder="1" applyAlignment="1">
      <alignment vertical="center"/>
    </xf>
    <xf numFmtId="4" fontId="2" fillId="0" borderId="0" xfId="36" applyNumberFormat="1" applyAlignment="1">
      <alignment vertical="center"/>
    </xf>
    <xf numFmtId="0" fontId="10" fillId="0" borderId="41" xfId="36" applyFont="1" applyBorder="1" applyAlignment="1">
      <alignment vertical="center"/>
    </xf>
    <xf numFmtId="0" fontId="65" fillId="0" borderId="0" xfId="36" applyFont="1" applyAlignment="1">
      <alignment horizontal="center" vertical="center"/>
    </xf>
    <xf numFmtId="166" fontId="8" fillId="19" borderId="4" xfId="36" applyNumberFormat="1" applyFont="1" applyFill="1" applyBorder="1" applyAlignment="1">
      <alignment vertical="center"/>
    </xf>
    <xf numFmtId="0" fontId="10" fillId="0" borderId="64" xfId="36" applyFont="1" applyBorder="1" applyAlignment="1">
      <alignment horizontal="center" vertical="center"/>
    </xf>
    <xf numFmtId="166" fontId="10" fillId="19" borderId="32" xfId="36" applyNumberFormat="1" applyFont="1" applyFill="1" applyBorder="1" applyAlignment="1">
      <alignment vertical="center"/>
    </xf>
    <xf numFmtId="4" fontId="10" fillId="3" borderId="21" xfId="36" applyNumberFormat="1" applyFont="1" applyFill="1" applyBorder="1" applyAlignment="1">
      <alignment vertical="center"/>
    </xf>
    <xf numFmtId="166" fontId="10" fillId="19" borderId="22" xfId="36" applyNumberFormat="1" applyFont="1" applyFill="1" applyBorder="1" applyAlignment="1">
      <alignment vertical="center"/>
    </xf>
    <xf numFmtId="4" fontId="10" fillId="3" borderId="35" xfId="36" applyNumberFormat="1" applyFont="1" applyFill="1" applyBorder="1" applyAlignment="1">
      <alignment vertical="center"/>
    </xf>
    <xf numFmtId="166" fontId="10" fillId="19" borderId="36" xfId="36" applyNumberFormat="1" applyFont="1" applyFill="1" applyBorder="1" applyAlignment="1">
      <alignment vertical="center"/>
    </xf>
    <xf numFmtId="0" fontId="10" fillId="0" borderId="16" xfId="36" applyFont="1" applyBorder="1" applyAlignment="1">
      <alignment horizontal="center" vertical="center"/>
    </xf>
    <xf numFmtId="4" fontId="10" fillId="3" borderId="4" xfId="36" applyNumberFormat="1" applyFont="1" applyFill="1" applyBorder="1" applyAlignment="1">
      <alignment vertical="center"/>
    </xf>
    <xf numFmtId="166" fontId="10" fillId="19" borderId="5" xfId="36" applyNumberFormat="1" applyFont="1" applyFill="1" applyBorder="1" applyAlignment="1">
      <alignment vertical="center"/>
    </xf>
    <xf numFmtId="4" fontId="10" fillId="3" borderId="14" xfId="36" applyNumberFormat="1" applyFont="1" applyFill="1" applyBorder="1" applyAlignment="1">
      <alignment vertical="center"/>
    </xf>
    <xf numFmtId="0" fontId="10" fillId="0" borderId="0" xfId="36" applyFont="1" applyAlignment="1">
      <alignment horizontal="center" vertical="center"/>
    </xf>
    <xf numFmtId="166" fontId="10" fillId="0" borderId="0" xfId="36" applyNumberFormat="1" applyFont="1"/>
    <xf numFmtId="4" fontId="10" fillId="0" borderId="0" xfId="36" applyNumberFormat="1" applyFont="1"/>
    <xf numFmtId="0" fontId="10" fillId="0" borderId="28" xfId="36" applyFont="1" applyBorder="1" applyAlignment="1">
      <alignment horizontal="center" vertical="center"/>
    </xf>
    <xf numFmtId="0" fontId="10" fillId="0" borderId="7" xfId="36" applyFont="1" applyBorder="1" applyAlignment="1">
      <alignment horizontal="center" vertical="center"/>
    </xf>
    <xf numFmtId="166" fontId="10" fillId="19" borderId="31" xfId="36" applyNumberFormat="1" applyFont="1" applyFill="1" applyBorder="1" applyAlignment="1">
      <alignment vertical="center"/>
    </xf>
    <xf numFmtId="4" fontId="10" fillId="0" borderId="0" xfId="36" applyNumberFormat="1" applyFont="1" applyAlignment="1">
      <alignment vertical="center"/>
    </xf>
    <xf numFmtId="0" fontId="10" fillId="0" borderId="20" xfId="36" applyFont="1" applyBorder="1" applyAlignment="1">
      <alignment horizontal="center" vertical="center"/>
    </xf>
    <xf numFmtId="4" fontId="66" fillId="0" borderId="56" xfId="36" applyNumberFormat="1" applyFont="1" applyBorder="1" applyAlignment="1">
      <alignment horizontal="center" vertical="center"/>
    </xf>
    <xf numFmtId="0" fontId="10" fillId="0" borderId="37" xfId="36" applyFont="1" applyBorder="1" applyAlignment="1">
      <alignment horizontal="center" vertical="center"/>
    </xf>
    <xf numFmtId="0" fontId="10" fillId="0" borderId="12" xfId="36" applyFont="1" applyBorder="1" applyAlignment="1">
      <alignment horizontal="center" vertical="center"/>
    </xf>
    <xf numFmtId="166" fontId="10" fillId="19" borderId="35" xfId="36" applyNumberFormat="1" applyFont="1" applyFill="1" applyBorder="1" applyAlignment="1">
      <alignment vertical="center"/>
    </xf>
    <xf numFmtId="0" fontId="10" fillId="0" borderId="33" xfId="36" applyFont="1" applyBorder="1" applyAlignment="1">
      <alignment horizontal="center" vertical="center"/>
    </xf>
    <xf numFmtId="0" fontId="10" fillId="0" borderId="33" xfId="36" applyFont="1" applyBorder="1" applyAlignment="1">
      <alignment horizontal="left" vertical="center"/>
    </xf>
    <xf numFmtId="0" fontId="10" fillId="0" borderId="36" xfId="36" applyFont="1" applyBorder="1" applyAlignment="1">
      <alignment horizontal="left" vertical="center"/>
    </xf>
    <xf numFmtId="0" fontId="10" fillId="0" borderId="23" xfId="36" applyFont="1" applyBorder="1" applyAlignment="1">
      <alignment horizontal="center" vertical="center"/>
    </xf>
    <xf numFmtId="0" fontId="10" fillId="0" borderId="121" xfId="36" applyFont="1" applyBorder="1" applyAlignment="1">
      <alignment horizontal="center" vertical="center"/>
    </xf>
    <xf numFmtId="4" fontId="10" fillId="3" borderId="26" xfId="36" applyNumberFormat="1" applyFont="1" applyFill="1" applyBorder="1" applyAlignment="1">
      <alignment vertical="center"/>
    </xf>
    <xf numFmtId="166" fontId="10" fillId="19" borderId="26" xfId="36" applyNumberFormat="1" applyFont="1" applyFill="1" applyBorder="1" applyAlignment="1">
      <alignment vertical="center"/>
    </xf>
    <xf numFmtId="0" fontId="10" fillId="0" borderId="25" xfId="36" applyFont="1" applyBorder="1" applyAlignment="1">
      <alignment horizontal="center" vertical="center"/>
    </xf>
    <xf numFmtId="166" fontId="10" fillId="19" borderId="14" xfId="36" applyNumberFormat="1" applyFont="1" applyFill="1" applyBorder="1" applyAlignment="1">
      <alignment vertical="center"/>
    </xf>
    <xf numFmtId="0" fontId="10" fillId="0" borderId="19" xfId="36" applyFont="1" applyBorder="1" applyAlignment="1">
      <alignment horizontal="center" vertical="center"/>
    </xf>
    <xf numFmtId="0" fontId="10" fillId="0" borderId="98" xfId="36" applyFont="1" applyBorder="1" applyAlignment="1">
      <alignment horizontal="center" vertical="center"/>
    </xf>
    <xf numFmtId="0" fontId="10" fillId="0" borderId="57" xfId="36" applyFont="1" applyBorder="1" applyAlignment="1">
      <alignment horizontal="center" vertical="center"/>
    </xf>
    <xf numFmtId="4" fontId="10" fillId="3" borderId="49" xfId="36" applyNumberFormat="1" applyFont="1" applyFill="1" applyBorder="1" applyAlignment="1">
      <alignment vertical="center"/>
    </xf>
    <xf numFmtId="166" fontId="10" fillId="19" borderId="49" xfId="36" applyNumberFormat="1" applyFont="1" applyFill="1" applyBorder="1" applyAlignment="1">
      <alignment vertical="center"/>
    </xf>
    <xf numFmtId="166" fontId="10" fillId="0" borderId="0" xfId="36" applyNumberFormat="1" applyFont="1" applyAlignment="1">
      <alignment vertical="center"/>
    </xf>
    <xf numFmtId="167" fontId="2" fillId="0" borderId="0" xfId="36" applyNumberFormat="1"/>
    <xf numFmtId="0" fontId="8" fillId="0" borderId="0" xfId="36" applyFont="1" applyAlignment="1">
      <alignment horizontal="center" vertical="center"/>
    </xf>
    <xf numFmtId="0" fontId="8" fillId="0" borderId="39" xfId="36" applyFont="1" applyBorder="1" applyAlignment="1">
      <alignment horizontal="center" vertical="center"/>
    </xf>
    <xf numFmtId="4" fontId="46" fillId="0" borderId="4" xfId="36" applyNumberFormat="1" applyFont="1" applyBorder="1" applyAlignment="1">
      <alignment horizontal="right" vertical="center"/>
    </xf>
    <xf numFmtId="0" fontId="46" fillId="0" borderId="1" xfId="36" applyFont="1" applyBorder="1" applyAlignment="1">
      <alignment horizontal="center" vertical="center"/>
    </xf>
    <xf numFmtId="0" fontId="30" fillId="0" borderId="73" xfId="36" applyFont="1" applyBorder="1" applyAlignment="1">
      <alignment horizontal="center" vertical="center"/>
    </xf>
    <xf numFmtId="0" fontId="47" fillId="0" borderId="39" xfId="36" applyFont="1" applyBorder="1" applyAlignment="1">
      <alignment horizontal="center" vertical="center"/>
    </xf>
    <xf numFmtId="0" fontId="46" fillId="0" borderId="66" xfId="36" applyFont="1" applyBorder="1" applyAlignment="1">
      <alignment horizontal="center" vertical="center"/>
    </xf>
    <xf numFmtId="0" fontId="46" fillId="0" borderId="39" xfId="36" applyFont="1" applyBorder="1" applyAlignment="1">
      <alignment horizontal="left" vertical="center"/>
    </xf>
    <xf numFmtId="4" fontId="46" fillId="0" borderId="4" xfId="36" applyNumberFormat="1" applyFont="1" applyBorder="1" applyAlignment="1">
      <alignment vertical="center"/>
    </xf>
    <xf numFmtId="4" fontId="10" fillId="3" borderId="9" xfId="36" applyNumberFormat="1" applyFont="1" applyFill="1" applyBorder="1" applyAlignment="1">
      <alignment horizontal="right" vertical="center" wrapText="1"/>
    </xf>
    <xf numFmtId="0" fontId="44" fillId="0" borderId="52" xfId="36" applyFont="1" applyBorder="1" applyAlignment="1">
      <alignment horizontal="center" vertical="center"/>
    </xf>
    <xf numFmtId="0" fontId="44" fillId="0" borderId="51" xfId="36" applyFont="1" applyBorder="1" applyAlignment="1">
      <alignment horizontal="center" vertical="center"/>
    </xf>
    <xf numFmtId="0" fontId="44" fillId="0" borderId="97" xfId="36" applyFont="1" applyBorder="1" applyAlignment="1">
      <alignment horizontal="center" vertical="center"/>
    </xf>
    <xf numFmtId="0" fontId="44" fillId="0" borderId="44" xfId="36" applyFont="1" applyBorder="1" applyAlignment="1">
      <alignment horizontal="left" vertical="center"/>
    </xf>
    <xf numFmtId="4" fontId="48" fillId="19" borderId="31" xfId="36" applyNumberFormat="1" applyFont="1" applyFill="1" applyBorder="1" applyAlignment="1">
      <alignment vertical="center"/>
    </xf>
    <xf numFmtId="4" fontId="10" fillId="3" borderId="21" xfId="36" applyNumberFormat="1" applyFont="1" applyFill="1" applyBorder="1" applyAlignment="1">
      <alignment horizontal="right" vertical="center" wrapText="1"/>
    </xf>
    <xf numFmtId="0" fontId="44" fillId="0" borderId="54" xfId="36" applyFont="1" applyBorder="1" applyAlignment="1">
      <alignment horizontal="center" vertical="center"/>
    </xf>
    <xf numFmtId="0" fontId="44" fillId="0" borderId="48" xfId="36" applyFont="1" applyBorder="1" applyAlignment="1">
      <alignment horizontal="center" vertical="center"/>
    </xf>
    <xf numFmtId="0" fontId="44" fillId="0" borderId="95" xfId="36" applyFont="1" applyBorder="1" applyAlignment="1">
      <alignment horizontal="center" vertical="center"/>
    </xf>
    <xf numFmtId="0" fontId="44" fillId="0" borderId="42" xfId="36" applyFont="1" applyBorder="1" applyAlignment="1">
      <alignment horizontal="left" vertical="center"/>
    </xf>
    <xf numFmtId="4" fontId="10" fillId="3" borderId="49" xfId="36" applyNumberFormat="1" applyFont="1" applyFill="1" applyBorder="1" applyAlignment="1">
      <alignment horizontal="right" vertical="center" wrapText="1"/>
    </xf>
    <xf numFmtId="0" fontId="44" fillId="0" borderId="101" xfId="36" applyFont="1" applyBorder="1" applyAlignment="1">
      <alignment horizontal="center" vertical="center"/>
    </xf>
    <xf numFmtId="0" fontId="44" fillId="0" borderId="128" xfId="36" applyFont="1" applyBorder="1" applyAlignment="1">
      <alignment horizontal="left" vertical="center"/>
    </xf>
    <xf numFmtId="4" fontId="48" fillId="19" borderId="14" xfId="36" applyNumberFormat="1" applyFont="1" applyFill="1" applyBorder="1" applyAlignment="1">
      <alignment vertical="center"/>
    </xf>
    <xf numFmtId="4" fontId="30" fillId="0" borderId="4" xfId="36" applyNumberFormat="1" applyFont="1" applyBorder="1" applyAlignment="1">
      <alignment horizontal="right" vertical="center"/>
    </xf>
    <xf numFmtId="0" fontId="47" fillId="0" borderId="1" xfId="36" applyFont="1" applyBorder="1" applyAlignment="1">
      <alignment horizontal="center" vertical="center"/>
    </xf>
    <xf numFmtId="0" fontId="46" fillId="0" borderId="2" xfId="36" applyFont="1" applyBorder="1" applyAlignment="1">
      <alignment horizontal="center" vertical="center"/>
    </xf>
    <xf numFmtId="0" fontId="47" fillId="0" borderId="2" xfId="36" applyFont="1" applyBorder="1" applyAlignment="1">
      <alignment horizontal="center" vertical="center"/>
    </xf>
    <xf numFmtId="0" fontId="47" fillId="0" borderId="39" xfId="36" applyFont="1" applyBorder="1" applyAlignment="1">
      <alignment horizontal="left" vertical="center"/>
    </xf>
    <xf numFmtId="4" fontId="47" fillId="0" borderId="4" xfId="36" applyNumberFormat="1" applyFont="1" applyBorder="1" applyAlignment="1">
      <alignment vertical="center"/>
    </xf>
    <xf numFmtId="4" fontId="10" fillId="3" borderId="9" xfId="36" applyNumberFormat="1" applyFont="1" applyFill="1" applyBorder="1" applyAlignment="1">
      <alignment horizontal="right" vertical="center"/>
    </xf>
    <xf numFmtId="0" fontId="48" fillId="0" borderId="6" xfId="36" applyFont="1" applyBorder="1" applyAlignment="1">
      <alignment horizontal="center" vertical="center"/>
    </xf>
    <xf numFmtId="0" fontId="48" fillId="0" borderId="8" xfId="36" applyFont="1" applyBorder="1" applyAlignment="1">
      <alignment horizontal="center" vertical="center"/>
    </xf>
    <xf numFmtId="0" fontId="48" fillId="0" borderId="7" xfId="36" applyFont="1" applyBorder="1" applyAlignment="1">
      <alignment horizontal="center" vertical="center"/>
    </xf>
    <xf numFmtId="0" fontId="48" fillId="0" borderId="94" xfId="36" applyFont="1" applyBorder="1" applyAlignment="1">
      <alignment horizontal="center" vertical="center"/>
    </xf>
    <xf numFmtId="0" fontId="44" fillId="0" borderId="40" xfId="36" applyFont="1" applyBorder="1" applyAlignment="1">
      <alignment horizontal="left" vertical="center"/>
    </xf>
    <xf numFmtId="4" fontId="48" fillId="19" borderId="9" xfId="36" applyNumberFormat="1" applyFont="1" applyFill="1" applyBorder="1" applyAlignment="1">
      <alignment vertical="center"/>
    </xf>
    <xf numFmtId="4" fontId="10" fillId="3" borderId="31" xfId="36" applyNumberFormat="1" applyFont="1" applyFill="1" applyBorder="1" applyAlignment="1">
      <alignment horizontal="right" vertical="center"/>
    </xf>
    <xf numFmtId="0" fontId="48" fillId="0" borderId="52" xfId="36" applyFont="1" applyBorder="1" applyAlignment="1">
      <alignment horizontal="center" vertical="center"/>
    </xf>
    <xf numFmtId="0" fontId="48" fillId="0" borderId="29" xfId="36" applyFont="1" applyBorder="1" applyAlignment="1">
      <alignment horizontal="center" vertical="center"/>
    </xf>
    <xf numFmtId="0" fontId="48" fillId="0" borderId="30" xfId="36" applyFont="1" applyBorder="1" applyAlignment="1">
      <alignment horizontal="center" vertical="center"/>
    </xf>
    <xf numFmtId="0" fontId="48" fillId="0" borderId="97" xfId="36" applyFont="1" applyBorder="1" applyAlignment="1">
      <alignment horizontal="center" vertical="center"/>
    </xf>
    <xf numFmtId="4" fontId="10" fillId="3" borderId="21" xfId="36" applyNumberFormat="1" applyFont="1" applyFill="1" applyBorder="1" applyAlignment="1">
      <alignment horizontal="right" vertical="center"/>
    </xf>
    <xf numFmtId="0" fontId="48" fillId="0" borderId="54" xfId="36" applyFont="1" applyBorder="1" applyAlignment="1">
      <alignment horizontal="center" vertical="center"/>
    </xf>
    <xf numFmtId="0" fontId="48" fillId="0" borderId="19" xfId="36" applyFont="1" applyBorder="1" applyAlignment="1">
      <alignment horizontal="center" vertical="center"/>
    </xf>
    <xf numFmtId="0" fontId="48" fillId="0" borderId="20" xfId="36" applyFont="1" applyBorder="1" applyAlignment="1">
      <alignment horizontal="center" vertical="center"/>
    </xf>
    <xf numFmtId="0" fontId="48" fillId="0" borderId="95" xfId="36" applyFont="1" applyBorder="1" applyAlignment="1">
      <alignment horizontal="center" vertical="center"/>
    </xf>
    <xf numFmtId="4" fontId="48" fillId="19" borderId="21" xfId="36" applyNumberFormat="1" applyFont="1" applyFill="1" applyBorder="1" applyAlignment="1">
      <alignment vertical="center"/>
    </xf>
    <xf numFmtId="4" fontId="10" fillId="3" borderId="14" xfId="36" applyNumberFormat="1" applyFont="1" applyFill="1" applyBorder="1" applyAlignment="1">
      <alignment horizontal="right" vertical="center"/>
    </xf>
    <xf numFmtId="0" fontId="48" fillId="0" borderId="11" xfId="36" applyFont="1" applyBorder="1" applyAlignment="1">
      <alignment horizontal="center" vertical="center"/>
    </xf>
    <xf numFmtId="0" fontId="48" fillId="0" borderId="13" xfId="36" applyFont="1" applyBorder="1" applyAlignment="1">
      <alignment horizontal="center" vertical="center"/>
    </xf>
    <xf numFmtId="0" fontId="48" fillId="0" borderId="12" xfId="36" applyFont="1" applyBorder="1" applyAlignment="1">
      <alignment horizontal="center" vertical="center"/>
    </xf>
    <xf numFmtId="0" fontId="48" fillId="0" borderId="91" xfId="36" applyFont="1" applyBorder="1" applyAlignment="1">
      <alignment horizontal="center" vertical="center"/>
    </xf>
    <xf numFmtId="0" fontId="44" fillId="0" borderId="41" xfId="36" applyFont="1" applyBorder="1" applyAlignment="1">
      <alignment horizontal="left" vertical="center"/>
    </xf>
    <xf numFmtId="0" fontId="48" fillId="0" borderId="46" xfId="36" applyFont="1" applyBorder="1" applyAlignment="1">
      <alignment horizontal="center" vertical="center"/>
    </xf>
    <xf numFmtId="0" fontId="44" fillId="0" borderId="9" xfId="36" applyFont="1" applyBorder="1" applyAlignment="1">
      <alignment horizontal="left" vertical="center"/>
    </xf>
    <xf numFmtId="0" fontId="48" fillId="0" borderId="47" xfId="36" applyFont="1" applyBorder="1" applyAlignment="1">
      <alignment horizontal="center" vertical="center"/>
    </xf>
    <xf numFmtId="0" fontId="44" fillId="0" borderId="14" xfId="36" applyFont="1" applyBorder="1" applyAlignment="1">
      <alignment horizontal="left" vertical="center"/>
    </xf>
    <xf numFmtId="49" fontId="10" fillId="0" borderId="0" xfId="36" applyNumberFormat="1" applyFont="1" applyAlignment="1">
      <alignment horizontal="center" vertical="center"/>
    </xf>
    <xf numFmtId="0" fontId="48" fillId="0" borderId="0" xfId="36" applyFont="1" applyAlignment="1">
      <alignment horizontal="center" vertical="center"/>
    </xf>
    <xf numFmtId="0" fontId="44" fillId="0" borderId="0" xfId="36" applyFont="1" applyAlignment="1">
      <alignment horizontal="left" vertical="center"/>
    </xf>
    <xf numFmtId="4" fontId="48" fillId="0" borderId="0" xfId="36" applyNumberFormat="1" applyFont="1" applyAlignment="1">
      <alignment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0" fontId="47" fillId="0" borderId="74" xfId="5" applyFont="1" applyBorder="1" applyAlignment="1">
      <alignment horizontal="left" vertical="center"/>
    </xf>
    <xf numFmtId="0" fontId="10" fillId="0" borderId="6" xfId="5" applyFont="1" applyBorder="1" applyAlignment="1">
      <alignment horizontal="left" vertical="center" wrapText="1"/>
    </xf>
    <xf numFmtId="4" fontId="48" fillId="19" borderId="9" xfId="5" applyNumberFormat="1" applyFont="1" applyFill="1" applyBorder="1" applyAlignment="1">
      <alignment vertical="center"/>
    </xf>
    <xf numFmtId="4" fontId="48" fillId="3" borderId="21" xfId="5" applyNumberFormat="1" applyFont="1" applyFill="1" applyBorder="1" applyAlignment="1">
      <alignment vertical="center"/>
    </xf>
    <xf numFmtId="4" fontId="48" fillId="19" borderId="31" xfId="5" applyNumberFormat="1" applyFont="1" applyFill="1" applyBorder="1" applyAlignment="1">
      <alignment vertical="center"/>
    </xf>
    <xf numFmtId="4" fontId="48" fillId="19" borderId="21" xfId="5" applyNumberFormat="1" applyFont="1" applyFill="1" applyBorder="1" applyAlignment="1">
      <alignment vertical="center"/>
    </xf>
    <xf numFmtId="0" fontId="10" fillId="0" borderId="30" xfId="5" applyFont="1" applyBorder="1" applyAlignment="1">
      <alignment horizontal="center" vertical="center"/>
    </xf>
    <xf numFmtId="0" fontId="10" fillId="0" borderId="31" xfId="5" applyFont="1" applyBorder="1" applyAlignment="1">
      <alignment horizontal="left" vertical="center" wrapText="1"/>
    </xf>
    <xf numFmtId="0" fontId="10" fillId="0" borderId="21" xfId="5" applyFont="1" applyBorder="1" applyAlignment="1">
      <alignment horizontal="left" vertical="center" wrapText="1"/>
    </xf>
    <xf numFmtId="4" fontId="48" fillId="3" borderId="14" xfId="5" applyNumberFormat="1" applyFont="1" applyFill="1" applyBorder="1" applyAlignment="1">
      <alignment vertical="center"/>
    </xf>
    <xf numFmtId="0" fontId="10" fillId="0" borderId="57" xfId="5" applyFont="1" applyBorder="1" applyAlignment="1">
      <alignment horizontal="center" vertical="center"/>
    </xf>
    <xf numFmtId="0" fontId="10" fillId="0" borderId="121" xfId="5" applyFont="1" applyBorder="1" applyAlignment="1">
      <alignment horizontal="center" vertical="center"/>
    </xf>
    <xf numFmtId="0" fontId="10" fillId="0" borderId="49" xfId="5" applyFont="1" applyBorder="1" applyAlignment="1">
      <alignment horizontal="left" vertical="center" wrapText="1"/>
    </xf>
    <xf numFmtId="4" fontId="48" fillId="19" borderId="14" xfId="5" applyNumberFormat="1" applyFont="1" applyFill="1" applyBorder="1" applyAlignment="1">
      <alignment vertical="center"/>
    </xf>
    <xf numFmtId="49" fontId="10" fillId="0" borderId="41" xfId="36" applyNumberFormat="1" applyFont="1" applyBorder="1" applyAlignment="1">
      <alignment vertical="center" textRotation="90"/>
    </xf>
    <xf numFmtId="0" fontId="10" fillId="0" borderId="0" xfId="36" applyFont="1" applyAlignment="1">
      <alignment horizontal="left" vertical="center"/>
    </xf>
    <xf numFmtId="0" fontId="8" fillId="0" borderId="0" xfId="36" applyFont="1" applyAlignment="1">
      <alignment horizontal="center"/>
    </xf>
    <xf numFmtId="0" fontId="8" fillId="0" borderId="4" xfId="36" applyFont="1" applyBorder="1" applyAlignment="1">
      <alignment horizontal="center" vertical="center"/>
    </xf>
    <xf numFmtId="0" fontId="30" fillId="0" borderId="4" xfId="36" applyFont="1" applyBorder="1" applyAlignment="1">
      <alignment horizontal="center" vertical="center"/>
    </xf>
    <xf numFmtId="0" fontId="46" fillId="0" borderId="16" xfId="36" applyFont="1" applyBorder="1" applyAlignment="1">
      <alignment horizontal="center" vertical="center"/>
    </xf>
    <xf numFmtId="0" fontId="46" fillId="0" borderId="3" xfId="36" applyFont="1" applyBorder="1" applyAlignment="1">
      <alignment horizontal="center" vertical="center"/>
    </xf>
    <xf numFmtId="0" fontId="47" fillId="0" borderId="3" xfId="36" applyFont="1" applyBorder="1" applyAlignment="1">
      <alignment horizontal="center" vertical="center"/>
    </xf>
    <xf numFmtId="0" fontId="47" fillId="0" borderId="4" xfId="36" applyFont="1" applyBorder="1" applyAlignment="1">
      <alignment horizontal="left" vertical="center"/>
    </xf>
    <xf numFmtId="4" fontId="47" fillId="0" borderId="4" xfId="36" applyNumberFormat="1" applyFont="1" applyBorder="1" applyAlignment="1">
      <alignment horizontal="center" vertical="center"/>
    </xf>
    <xf numFmtId="0" fontId="48" fillId="0" borderId="19" xfId="5" applyFont="1" applyBorder="1" applyAlignment="1">
      <alignment horizontal="center" vertical="center"/>
    </xf>
    <xf numFmtId="0" fontId="10" fillId="0" borderId="21" xfId="5" applyFont="1" applyBorder="1" applyAlignment="1">
      <alignment vertical="center" wrapText="1"/>
    </xf>
    <xf numFmtId="0" fontId="10" fillId="0" borderId="14" xfId="5" applyFont="1" applyBorder="1" applyAlignment="1">
      <alignment horizontal="left" vertical="center" wrapText="1"/>
    </xf>
    <xf numFmtId="0" fontId="47" fillId="0" borderId="1" xfId="5" applyFont="1" applyBorder="1" applyAlignment="1">
      <alignment horizontal="left" vertical="center"/>
    </xf>
    <xf numFmtId="4" fontId="10" fillId="3" borderId="21" xfId="7" applyNumberFormat="1" applyFont="1" applyFill="1" applyBorder="1" applyAlignment="1">
      <alignment horizontal="right" vertical="center"/>
    </xf>
    <xf numFmtId="166" fontId="10" fillId="19" borderId="21" xfId="7" applyNumberFormat="1" applyFont="1" applyFill="1" applyBorder="1" applyAlignment="1">
      <alignment horizontal="right" vertical="center"/>
    </xf>
    <xf numFmtId="0" fontId="48" fillId="0" borderId="54" xfId="5" applyFont="1" applyBorder="1" applyAlignment="1">
      <alignment horizontal="left" vertical="center"/>
    </xf>
    <xf numFmtId="4" fontId="10" fillId="3" borderId="49" xfId="20" applyNumberFormat="1" applyFont="1" applyFill="1" applyBorder="1" applyAlignment="1">
      <alignment vertical="center"/>
    </xf>
    <xf numFmtId="0" fontId="48" fillId="0" borderId="101" xfId="5" applyFont="1" applyBorder="1" applyAlignment="1">
      <alignment vertical="center"/>
    </xf>
    <xf numFmtId="166" fontId="10" fillId="19" borderId="49" xfId="7" applyNumberFormat="1" applyFont="1" applyFill="1" applyBorder="1" applyAlignment="1">
      <alignment horizontal="right" vertical="center"/>
    </xf>
    <xf numFmtId="4" fontId="30" fillId="0" borderId="1" xfId="36" applyNumberFormat="1" applyFont="1" applyBorder="1" applyAlignment="1">
      <alignment horizontal="right" vertical="center"/>
    </xf>
    <xf numFmtId="166" fontId="47" fillId="0" borderId="14" xfId="36" applyNumberFormat="1" applyFont="1" applyBorder="1" applyAlignment="1">
      <alignment vertical="center"/>
    </xf>
    <xf numFmtId="4" fontId="10" fillId="3" borderId="1" xfId="36" applyNumberFormat="1" applyFont="1" applyFill="1" applyBorder="1" applyAlignment="1">
      <alignment horizontal="right" vertical="center"/>
    </xf>
    <xf numFmtId="0" fontId="48" fillId="0" borderId="16" xfId="36" applyFont="1" applyBorder="1" applyAlignment="1">
      <alignment horizontal="center" vertical="center"/>
    </xf>
    <xf numFmtId="0" fontId="44" fillId="0" borderId="3" xfId="36" applyFont="1" applyBorder="1" applyAlignment="1">
      <alignment horizontal="center" vertical="center"/>
    </xf>
    <xf numFmtId="0" fontId="10" fillId="0" borderId="2" xfId="36" applyFont="1" applyBorder="1" applyAlignment="1">
      <alignment horizontal="center" vertical="center"/>
    </xf>
    <xf numFmtId="0" fontId="10" fillId="0" borderId="66" xfId="36" applyFont="1" applyBorder="1" applyAlignment="1">
      <alignment horizontal="center" vertical="center"/>
    </xf>
    <xf numFmtId="0" fontId="48" fillId="0" borderId="50" xfId="36" applyFont="1" applyBorder="1" applyAlignment="1">
      <alignment horizontal="left" vertical="center"/>
    </xf>
    <xf numFmtId="166" fontId="48" fillId="19" borderId="4" xfId="36" applyNumberFormat="1" applyFont="1" applyFill="1" applyBorder="1" applyAlignment="1">
      <alignment vertical="center"/>
    </xf>
    <xf numFmtId="4" fontId="47" fillId="0" borderId="4" xfId="5" applyNumberFormat="1" applyFont="1" applyBorder="1" applyAlignment="1">
      <alignment horizontal="right" vertical="center"/>
    </xf>
    <xf numFmtId="4" fontId="10" fillId="3" borderId="31" xfId="19" applyNumberFormat="1" applyFont="1" applyFill="1" applyBorder="1" applyAlignment="1">
      <alignment vertical="center" wrapText="1"/>
    </xf>
    <xf numFmtId="0" fontId="44" fillId="0" borderId="29" xfId="5" applyFont="1" applyBorder="1" applyAlignment="1">
      <alignment horizontal="center" vertical="center"/>
    </xf>
    <xf numFmtId="0" fontId="48" fillId="0" borderId="51" xfId="5" applyFont="1" applyBorder="1" applyAlignment="1">
      <alignment horizontal="left" vertical="center"/>
    </xf>
    <xf numFmtId="166" fontId="10" fillId="19" borderId="31" xfId="19" applyNumberFormat="1" applyFont="1" applyFill="1" applyBorder="1" applyAlignment="1">
      <alignment vertical="center" wrapText="1"/>
    </xf>
    <xf numFmtId="0" fontId="48" fillId="0" borderId="48" xfId="5" applyFont="1" applyBorder="1" applyAlignment="1">
      <alignment horizontal="left" vertical="center"/>
    </xf>
    <xf numFmtId="166" fontId="10" fillId="19" borderId="21" xfId="19" applyNumberFormat="1" applyFont="1" applyFill="1" applyBorder="1" applyAlignment="1">
      <alignment vertical="center" wrapText="1"/>
    </xf>
    <xf numFmtId="0" fontId="48" fillId="0" borderId="42" xfId="5" applyFont="1" applyBorder="1" applyAlignment="1">
      <alignment horizontal="left" vertical="center"/>
    </xf>
    <xf numFmtId="0" fontId="48" fillId="0" borderId="13" xfId="5" applyFont="1" applyBorder="1" applyAlignment="1">
      <alignment horizontal="center" vertical="center"/>
    </xf>
    <xf numFmtId="0" fontId="48" fillId="0" borderId="41" xfId="5" applyFont="1" applyBorder="1" applyAlignment="1">
      <alignment horizontal="left" vertical="center"/>
    </xf>
    <xf numFmtId="166" fontId="10" fillId="19" borderId="14" xfId="19" applyNumberFormat="1" applyFont="1" applyFill="1" applyBorder="1" applyAlignment="1">
      <alignment vertical="center" wrapText="1"/>
    </xf>
    <xf numFmtId="166" fontId="47" fillId="0" borderId="4" xfId="36" applyNumberFormat="1" applyFont="1" applyBorder="1" applyAlignment="1">
      <alignment vertical="center"/>
    </xf>
    <xf numFmtId="0" fontId="44" fillId="0" borderId="13" xfId="36" applyFont="1" applyBorder="1" applyAlignment="1">
      <alignment horizontal="center" vertical="center"/>
    </xf>
    <xf numFmtId="0" fontId="10" fillId="0" borderId="30" xfId="36" applyFont="1" applyBorder="1" applyAlignment="1">
      <alignment horizontal="center" vertical="center"/>
    </xf>
    <xf numFmtId="0" fontId="48" fillId="0" borderId="41" xfId="36" applyFont="1" applyBorder="1" applyAlignment="1">
      <alignment horizontal="left" vertical="center"/>
    </xf>
    <xf numFmtId="166" fontId="48" fillId="19" borderId="14" xfId="5" applyNumberFormat="1" applyFont="1" applyFill="1" applyBorder="1" applyAlignment="1">
      <alignment vertical="center"/>
    </xf>
    <xf numFmtId="4" fontId="48" fillId="3" borderId="9" xfId="36" applyNumberFormat="1" applyFont="1" applyFill="1" applyBorder="1" applyAlignment="1">
      <alignment vertical="center"/>
    </xf>
    <xf numFmtId="0" fontId="44" fillId="0" borderId="8" xfId="36" applyFont="1" applyBorder="1" applyAlignment="1">
      <alignment horizontal="center" vertical="center"/>
    </xf>
    <xf numFmtId="0" fontId="10" fillId="0" borderId="94" xfId="36" applyFont="1" applyBorder="1" applyAlignment="1">
      <alignment horizontal="center" vertical="center"/>
    </xf>
    <xf numFmtId="0" fontId="44" fillId="0" borderId="46" xfId="23" applyFont="1" applyBorder="1" applyAlignment="1">
      <alignment horizontal="left" vertical="center"/>
    </xf>
    <xf numFmtId="166" fontId="48" fillId="19" borderId="9" xfId="36" applyNumberFormat="1" applyFont="1" applyFill="1" applyBorder="1" applyAlignment="1">
      <alignment vertical="center"/>
    </xf>
    <xf numFmtId="4" fontId="48" fillId="3" borderId="49" xfId="36" applyNumberFormat="1" applyFont="1" applyFill="1" applyBorder="1" applyAlignment="1">
      <alignment vertical="center"/>
    </xf>
    <xf numFmtId="0" fontId="48" fillId="0" borderId="101" xfId="36" applyFont="1" applyBorder="1" applyAlignment="1">
      <alignment horizontal="center" vertical="center"/>
    </xf>
    <xf numFmtId="0" fontId="44" fillId="0" borderId="57" xfId="36" applyFont="1" applyBorder="1" applyAlignment="1">
      <alignment horizontal="center" vertical="center"/>
    </xf>
    <xf numFmtId="0" fontId="10" fillId="0" borderId="91" xfId="36" applyFont="1" applyBorder="1" applyAlignment="1">
      <alignment horizontal="center" vertical="center"/>
    </xf>
    <xf numFmtId="0" fontId="44" fillId="0" borderId="58" xfId="23" applyFont="1" applyBorder="1" applyAlignment="1">
      <alignment horizontal="left" vertical="center"/>
    </xf>
    <xf numFmtId="166" fontId="48" fillId="19" borderId="49" xfId="36" applyNumberFormat="1" applyFont="1" applyFill="1" applyBorder="1" applyAlignment="1">
      <alignment vertical="center"/>
    </xf>
    <xf numFmtId="4" fontId="44" fillId="3" borderId="35" xfId="36" applyNumberFormat="1" applyFont="1" applyFill="1" applyBorder="1" applyAlignment="1">
      <alignment horizontal="right" vertical="center"/>
    </xf>
    <xf numFmtId="49" fontId="10" fillId="0" borderId="29" xfId="36" applyNumberFormat="1" applyFont="1" applyBorder="1" applyAlignment="1">
      <alignment horizontal="center" vertical="center"/>
    </xf>
    <xf numFmtId="0" fontId="44" fillId="0" borderId="29" xfId="36" applyFont="1" applyBorder="1" applyAlignment="1">
      <alignment horizontal="center" vertical="center"/>
    </xf>
    <xf numFmtId="0" fontId="44" fillId="0" borderId="30" xfId="36" applyFont="1" applyBorder="1" applyAlignment="1">
      <alignment horizontal="center" vertical="center"/>
    </xf>
    <xf numFmtId="0" fontId="44" fillId="0" borderId="31" xfId="36" applyFont="1" applyBorder="1" applyAlignment="1">
      <alignment horizontal="left" vertical="center"/>
    </xf>
    <xf numFmtId="166" fontId="44" fillId="19" borderId="31" xfId="36" applyNumberFormat="1" applyFont="1" applyFill="1" applyBorder="1" applyAlignment="1">
      <alignment vertical="center"/>
    </xf>
    <xf numFmtId="4" fontId="44" fillId="3" borderId="21" xfId="36" applyNumberFormat="1" applyFont="1" applyFill="1" applyBorder="1" applyAlignment="1">
      <alignment horizontal="right" vertical="center"/>
    </xf>
    <xf numFmtId="49" fontId="10" fillId="0" borderId="24" xfId="36" applyNumberFormat="1" applyFont="1" applyBorder="1" applyAlignment="1">
      <alignment horizontal="center" vertical="center"/>
    </xf>
    <xf numFmtId="0" fontId="48" fillId="0" borderId="21" xfId="36" applyFont="1" applyBorder="1" applyAlignment="1">
      <alignment horizontal="left" vertical="center"/>
    </xf>
    <xf numFmtId="166" fontId="48" fillId="19" borderId="21" xfId="36" applyNumberFormat="1" applyFont="1" applyFill="1" applyBorder="1" applyAlignment="1">
      <alignment vertical="center"/>
    </xf>
    <xf numFmtId="49" fontId="10" fillId="0" borderId="19" xfId="36" applyNumberFormat="1" applyFont="1" applyBorder="1" applyAlignment="1">
      <alignment horizontal="center" vertical="center"/>
    </xf>
    <xf numFmtId="4" fontId="48" fillId="3" borderId="21" xfId="36" applyNumberFormat="1" applyFont="1" applyFill="1" applyBorder="1" applyAlignment="1">
      <alignment horizontal="right" vertical="center"/>
    </xf>
    <xf numFmtId="4" fontId="48" fillId="3" borderId="31" xfId="36" applyNumberFormat="1" applyFont="1" applyFill="1" applyBorder="1" applyAlignment="1">
      <alignment horizontal="right" vertical="center"/>
    </xf>
    <xf numFmtId="0" fontId="10" fillId="0" borderId="29" xfId="36" applyFont="1" applyBorder="1" applyAlignment="1">
      <alignment horizontal="center" vertical="center"/>
    </xf>
    <xf numFmtId="0" fontId="48" fillId="0" borderId="31" xfId="36" applyFont="1" applyBorder="1" applyAlignment="1">
      <alignment horizontal="left" vertical="center"/>
    </xf>
    <xf numFmtId="166" fontId="48" fillId="19" borderId="31" xfId="36" applyNumberFormat="1" applyFont="1" applyFill="1" applyBorder="1" applyAlignment="1">
      <alignment vertical="center"/>
    </xf>
    <xf numFmtId="4" fontId="44" fillId="3" borderId="14" xfId="36" applyNumberFormat="1" applyFont="1" applyFill="1" applyBorder="1" applyAlignment="1">
      <alignment horizontal="right" vertical="center"/>
    </xf>
    <xf numFmtId="0" fontId="10" fillId="0" borderId="13" xfId="36" applyFont="1" applyBorder="1" applyAlignment="1">
      <alignment horizontal="center" vertical="center"/>
    </xf>
    <xf numFmtId="0" fontId="48" fillId="0" borderId="14" xfId="36" applyFont="1" applyBorder="1" applyAlignment="1">
      <alignment horizontal="left" vertical="center"/>
    </xf>
    <xf numFmtId="166" fontId="48" fillId="19" borderId="14" xfId="36" applyNumberFormat="1" applyFont="1" applyFill="1" applyBorder="1" applyAlignment="1">
      <alignment vertical="center"/>
    </xf>
    <xf numFmtId="0" fontId="48" fillId="0" borderId="0" xfId="36" applyFont="1" applyAlignment="1">
      <alignment horizontal="left" vertical="center"/>
    </xf>
    <xf numFmtId="0" fontId="8" fillId="3" borderId="74" xfId="5" applyFont="1" applyFill="1" applyBorder="1" applyAlignment="1">
      <alignment horizontal="center" vertical="center"/>
    </xf>
    <xf numFmtId="4" fontId="44" fillId="3" borderId="6" xfId="36" applyNumberFormat="1" applyFont="1" applyFill="1" applyBorder="1" applyAlignment="1">
      <alignment vertical="center"/>
    </xf>
    <xf numFmtId="49" fontId="10" fillId="0" borderId="8" xfId="36" applyNumberFormat="1" applyFont="1" applyBorder="1" applyAlignment="1">
      <alignment horizontal="center" vertical="center"/>
    </xf>
    <xf numFmtId="0" fontId="44" fillId="0" borderId="94" xfId="36" applyFont="1" applyBorder="1" applyAlignment="1">
      <alignment horizontal="center" vertical="center"/>
    </xf>
    <xf numFmtId="166" fontId="44" fillId="19" borderId="9" xfId="36" applyNumberFormat="1" applyFont="1" applyFill="1" applyBorder="1" applyAlignment="1">
      <alignment vertical="center"/>
    </xf>
    <xf numFmtId="4" fontId="44" fillId="3" borderId="54" xfId="36" applyNumberFormat="1" applyFont="1" applyFill="1" applyBorder="1" applyAlignment="1">
      <alignment vertical="center"/>
    </xf>
    <xf numFmtId="166" fontId="44" fillId="19" borderId="21" xfId="36" applyNumberFormat="1" applyFont="1" applyFill="1" applyBorder="1" applyAlignment="1">
      <alignment vertical="center"/>
    </xf>
    <xf numFmtId="0" fontId="10" fillId="0" borderId="54" xfId="36" applyFont="1" applyBorder="1" applyAlignment="1">
      <alignment horizontal="center" vertical="center"/>
    </xf>
    <xf numFmtId="0" fontId="10" fillId="0" borderId="54" xfId="0" applyFont="1" applyBorder="1" applyAlignment="1">
      <alignment horizontal="justify" vertical="center" wrapText="1"/>
    </xf>
    <xf numFmtId="4" fontId="44" fillId="3" borderId="101" xfId="36" applyNumberFormat="1" applyFont="1" applyFill="1" applyBorder="1" applyAlignment="1">
      <alignment vertical="center"/>
    </xf>
    <xf numFmtId="0" fontId="10" fillId="0" borderId="101" xfId="36" applyFont="1" applyBorder="1" applyAlignment="1">
      <alignment horizontal="center" vertical="center"/>
    </xf>
    <xf numFmtId="49" fontId="10" fillId="0" borderId="57" xfId="36" applyNumberFormat="1" applyFont="1" applyBorder="1" applyAlignment="1">
      <alignment horizontal="center" vertical="center"/>
    </xf>
    <xf numFmtId="0" fontId="44" fillId="0" borderId="99" xfId="36" applyFont="1" applyBorder="1" applyAlignment="1">
      <alignment horizontal="center" vertical="center"/>
    </xf>
    <xf numFmtId="0" fontId="10" fillId="0" borderId="101" xfId="0" applyFont="1" applyBorder="1" applyAlignment="1">
      <alignment horizontal="justify" vertical="center" wrapText="1"/>
    </xf>
    <xf numFmtId="166" fontId="44" fillId="19" borderId="49" xfId="36" applyNumberFormat="1" applyFont="1" applyFill="1" applyBorder="1" applyAlignment="1">
      <alignment vertical="center"/>
    </xf>
    <xf numFmtId="4" fontId="44" fillId="3" borderId="49" xfId="36" applyNumberFormat="1" applyFont="1" applyFill="1" applyBorder="1" applyAlignment="1">
      <alignment vertical="center"/>
    </xf>
    <xf numFmtId="49" fontId="10" fillId="0" borderId="3" xfId="36" applyNumberFormat="1" applyFont="1" applyBorder="1" applyAlignment="1">
      <alignment horizontal="center" vertical="center"/>
    </xf>
    <xf numFmtId="0" fontId="44" fillId="0" borderId="66" xfId="36" applyFont="1" applyBorder="1" applyAlignment="1">
      <alignment horizontal="center" vertical="center"/>
    </xf>
    <xf numFmtId="0" fontId="44" fillId="0" borderId="50" xfId="36" applyFont="1" applyBorder="1" applyAlignment="1">
      <alignment horizontal="left" vertical="center"/>
    </xf>
    <xf numFmtId="166" fontId="44" fillId="19" borderId="4" xfId="36" applyNumberFormat="1" applyFont="1" applyFill="1" applyBorder="1" applyAlignment="1">
      <alignment vertical="center"/>
    </xf>
    <xf numFmtId="4" fontId="44" fillId="0" borderId="0" xfId="36" applyNumberFormat="1" applyFont="1" applyAlignment="1">
      <alignment vertical="center"/>
    </xf>
    <xf numFmtId="0" fontId="44" fillId="0" borderId="0" xfId="36" applyFont="1" applyAlignment="1">
      <alignment horizontal="center" vertical="center"/>
    </xf>
    <xf numFmtId="166" fontId="44" fillId="0" borderId="0" xfId="36" applyNumberFormat="1" applyFont="1" applyAlignment="1">
      <alignment vertical="center"/>
    </xf>
    <xf numFmtId="166" fontId="67" fillId="19" borderId="4" xfId="36" applyNumberFormat="1" applyFont="1" applyFill="1" applyBorder="1" applyAlignment="1">
      <alignment vertical="center"/>
    </xf>
    <xf numFmtId="0" fontId="16" fillId="19" borderId="1" xfId="36" applyFont="1" applyFill="1" applyBorder="1"/>
    <xf numFmtId="0" fontId="16" fillId="19" borderId="39" xfId="36" applyFont="1" applyFill="1" applyBorder="1"/>
    <xf numFmtId="166" fontId="16" fillId="19" borderId="4" xfId="36" applyNumberFormat="1" applyFont="1" applyFill="1" applyBorder="1"/>
    <xf numFmtId="166" fontId="67" fillId="6" borderId="4" xfId="36" applyNumberFormat="1" applyFont="1" applyFill="1" applyBorder="1" applyAlignment="1">
      <alignment vertical="center"/>
    </xf>
    <xf numFmtId="167" fontId="16" fillId="15" borderId="4" xfId="1" applyNumberFormat="1" applyFont="1" applyFill="1" applyBorder="1" applyAlignment="1">
      <alignment horizontal="right" vertical="center" wrapText="1"/>
    </xf>
    <xf numFmtId="49" fontId="10" fillId="0" borderId="24" xfId="20" applyNumberFormat="1" applyFont="1" applyBorder="1" applyAlignment="1">
      <alignment horizontal="center" vertical="center"/>
    </xf>
    <xf numFmtId="0" fontId="10" fillId="0" borderId="96" xfId="20" applyFont="1" applyBorder="1" applyAlignment="1">
      <alignment vertical="center" wrapText="1"/>
    </xf>
    <xf numFmtId="0" fontId="10" fillId="0" borderId="37" xfId="2" applyFont="1" applyBorder="1" applyAlignment="1">
      <alignment horizontal="center" vertical="center"/>
    </xf>
    <xf numFmtId="49" fontId="10" fillId="0" borderId="34" xfId="20" applyNumberFormat="1" applyFont="1" applyBorder="1" applyAlignment="1">
      <alignment horizontal="center" vertical="center"/>
    </xf>
    <xf numFmtId="0" fontId="10" fillId="0" borderId="100" xfId="20" applyFont="1" applyBorder="1" applyAlignment="1">
      <alignment vertical="center" wrapText="1"/>
    </xf>
    <xf numFmtId="4" fontId="10" fillId="11" borderId="35" xfId="19" applyNumberFormat="1" applyFont="1" applyFill="1" applyBorder="1" applyAlignment="1">
      <alignment vertical="center"/>
    </xf>
    <xf numFmtId="4" fontId="10" fillId="4" borderId="35" xfId="19" applyNumberFormat="1" applyFont="1" applyFill="1" applyBorder="1" applyAlignment="1">
      <alignment vertical="center"/>
    </xf>
    <xf numFmtId="4" fontId="10" fillId="10" borderId="22" xfId="19" applyNumberFormat="1" applyFont="1" applyFill="1" applyBorder="1" applyAlignment="1">
      <alignment vertical="center" wrapText="1"/>
    </xf>
    <xf numFmtId="4" fontId="10" fillId="10" borderId="32" xfId="19" applyNumberFormat="1" applyFont="1" applyFill="1" applyBorder="1" applyAlignment="1">
      <alignment vertical="center" wrapText="1"/>
    </xf>
    <xf numFmtId="166" fontId="68" fillId="0" borderId="48" xfId="6" applyNumberFormat="1" applyFont="1" applyBorder="1" applyAlignment="1">
      <alignment vertical="center"/>
    </xf>
    <xf numFmtId="167" fontId="68" fillId="5" borderId="4" xfId="6" applyNumberFormat="1" applyFont="1" applyFill="1" applyBorder="1" applyAlignment="1">
      <alignment vertical="center"/>
    </xf>
    <xf numFmtId="49" fontId="10" fillId="0" borderId="57" xfId="8" applyNumberFormat="1" applyFont="1" applyBorder="1" applyAlignment="1">
      <alignment horizontal="center" vertical="center" wrapText="1"/>
    </xf>
    <xf numFmtId="4" fontId="26" fillId="11" borderId="49" xfId="19" applyNumberFormat="1" applyFont="1" applyFill="1" applyBorder="1" applyAlignment="1">
      <alignment vertical="center" wrapText="1"/>
    </xf>
    <xf numFmtId="4" fontId="26" fillId="4" borderId="49" xfId="19" applyNumberFormat="1" applyFont="1" applyFill="1" applyBorder="1" applyAlignment="1">
      <alignment vertical="center" wrapText="1"/>
    </xf>
    <xf numFmtId="0" fontId="8" fillId="9" borderId="106" xfId="5" applyFont="1" applyFill="1" applyBorder="1" applyAlignment="1">
      <alignment horizontal="center" vertical="center"/>
    </xf>
    <xf numFmtId="4" fontId="47" fillId="0" borderId="5" xfId="5" applyNumberFormat="1" applyFont="1" applyBorder="1" applyAlignment="1">
      <alignment vertical="center"/>
    </xf>
    <xf numFmtId="4" fontId="48" fillId="9" borderId="32" xfId="5" applyNumberFormat="1" applyFont="1" applyFill="1" applyBorder="1" applyAlignment="1">
      <alignment vertical="center"/>
    </xf>
    <xf numFmtId="4" fontId="48" fillId="2" borderId="102" xfId="5" applyNumberFormat="1" applyFont="1" applyFill="1" applyBorder="1" applyAlignment="1">
      <alignment vertical="center"/>
    </xf>
    <xf numFmtId="0" fontId="46" fillId="0" borderId="65" xfId="5" applyFont="1" applyBorder="1" applyAlignment="1">
      <alignment horizontal="center" vertical="center"/>
    </xf>
    <xf numFmtId="0" fontId="8" fillId="2" borderId="106" xfId="5" applyFont="1" applyFill="1" applyBorder="1" applyAlignment="1">
      <alignment horizontal="center" vertical="center"/>
    </xf>
    <xf numFmtId="4" fontId="47" fillId="0" borderId="106" xfId="5" applyNumberFormat="1" applyFont="1" applyBorder="1" applyAlignment="1">
      <alignment vertical="center"/>
    </xf>
    <xf numFmtId="4" fontId="48" fillId="2" borderId="5" xfId="5" applyNumberFormat="1" applyFont="1" applyFill="1" applyBorder="1" applyAlignment="1">
      <alignment vertical="center"/>
    </xf>
    <xf numFmtId="0" fontId="10" fillId="0" borderId="41" xfId="12" applyFont="1" applyBorder="1" applyAlignment="1">
      <alignment horizontal="center" vertical="center"/>
    </xf>
    <xf numFmtId="0" fontId="10" fillId="0" borderId="57" xfId="12" applyFont="1" applyBorder="1" applyAlignment="1">
      <alignment horizontal="center" vertical="center"/>
    </xf>
    <xf numFmtId="49" fontId="10" fillId="0" borderId="57" xfId="11" applyNumberFormat="1" applyFont="1" applyBorder="1" applyAlignment="1">
      <alignment horizontal="left" vertical="center"/>
    </xf>
    <xf numFmtId="49" fontId="10" fillId="0" borderId="12" xfId="18" applyNumberFormat="1" applyFont="1" applyBorder="1" applyAlignment="1">
      <alignment horizontal="center" vertical="center" wrapText="1"/>
    </xf>
    <xf numFmtId="49" fontId="10" fillId="0" borderId="13" xfId="11" applyNumberFormat="1" applyFont="1" applyBorder="1" applyAlignment="1">
      <alignment horizontal="center" vertical="center"/>
    </xf>
    <xf numFmtId="49" fontId="10" fillId="0" borderId="0" xfId="2" quotePrefix="1" applyNumberFormat="1" applyFont="1" applyAlignment="1">
      <alignment horizontal="center" vertical="center"/>
    </xf>
    <xf numFmtId="0" fontId="39" fillId="0" borderId="0" xfId="27" applyFont="1" applyAlignment="1">
      <alignment vertical="center" wrapText="1"/>
    </xf>
    <xf numFmtId="4" fontId="10" fillId="0" borderId="0" xfId="12" applyNumberFormat="1" applyFont="1" applyAlignment="1">
      <alignment horizontal="center" vertical="center" textRotation="90" wrapText="1"/>
    </xf>
    <xf numFmtId="49" fontId="10" fillId="0" borderId="13" xfId="2" quotePrefix="1" applyNumberFormat="1" applyFont="1" applyBorder="1" applyAlignment="1">
      <alignment horizontal="center" vertical="center"/>
    </xf>
    <xf numFmtId="0" fontId="39" fillId="0" borderId="12" xfId="27" applyFont="1" applyBorder="1" applyAlignment="1">
      <alignment vertical="center" wrapText="1"/>
    </xf>
    <xf numFmtId="4" fontId="35" fillId="0" borderId="4" xfId="2" applyNumberFormat="1" applyFont="1" applyBorder="1" applyAlignment="1">
      <alignment vertical="center" wrapText="1"/>
    </xf>
    <xf numFmtId="0" fontId="10" fillId="0" borderId="38" xfId="11" applyFont="1" applyBorder="1" applyAlignment="1">
      <alignment horizontal="center" vertical="center"/>
    </xf>
    <xf numFmtId="49" fontId="10" fillId="0" borderId="12" xfId="18" applyNumberFormat="1" applyFont="1" applyBorder="1" applyAlignment="1">
      <alignment horizontal="center" vertical="center"/>
    </xf>
    <xf numFmtId="0" fontId="10" fillId="0" borderId="12" xfId="11" applyFont="1" applyBorder="1" applyAlignment="1">
      <alignment vertical="center" wrapText="1"/>
    </xf>
    <xf numFmtId="4" fontId="39" fillId="11" borderId="14" xfId="12" applyNumberFormat="1" applyFont="1" applyFill="1" applyBorder="1" applyAlignment="1">
      <alignment vertical="center"/>
    </xf>
    <xf numFmtId="4" fontId="22" fillId="0" borderId="14" xfId="19" applyNumberFormat="1" applyFont="1" applyBorder="1" applyAlignment="1">
      <alignment horizontal="center" vertical="center" wrapText="1"/>
    </xf>
    <xf numFmtId="0" fontId="39" fillId="0" borderId="13" xfId="27" quotePrefix="1" applyFont="1" applyBorder="1" applyAlignment="1">
      <alignment horizontal="center" vertical="center"/>
    </xf>
    <xf numFmtId="0" fontId="10" fillId="0" borderId="30" xfId="5" applyFont="1" applyBorder="1" applyAlignment="1">
      <alignment horizontal="center"/>
    </xf>
    <xf numFmtId="0" fontId="10" fillId="0" borderId="20" xfId="5" applyFont="1" applyBorder="1" applyAlignment="1">
      <alignment horizontal="center"/>
    </xf>
    <xf numFmtId="0" fontId="10" fillId="0" borderId="12" xfId="5" applyFont="1" applyBorder="1" applyAlignment="1">
      <alignment horizontal="center"/>
    </xf>
    <xf numFmtId="166" fontId="47" fillId="0" borderId="5" xfId="5" applyNumberFormat="1" applyFont="1" applyBorder="1" applyAlignment="1">
      <alignment vertical="center"/>
    </xf>
    <xf numFmtId="166" fontId="10" fillId="2" borderId="32" xfId="19" applyNumberFormat="1" applyFont="1" applyFill="1" applyBorder="1" applyAlignment="1">
      <alignment vertical="center" wrapText="1"/>
    </xf>
    <xf numFmtId="166" fontId="10" fillId="2" borderId="22" xfId="19" applyNumberFormat="1" applyFont="1" applyFill="1" applyBorder="1" applyAlignment="1">
      <alignment vertical="center" wrapText="1"/>
    </xf>
    <xf numFmtId="166" fontId="10" fillId="2" borderId="15" xfId="19" applyNumberFormat="1" applyFont="1" applyFill="1" applyBorder="1" applyAlignment="1">
      <alignment vertical="center" wrapText="1"/>
    </xf>
    <xf numFmtId="0" fontId="10" fillId="0" borderId="121" xfId="19" applyFont="1" applyBorder="1" applyAlignment="1">
      <alignment vertical="center" wrapText="1"/>
    </xf>
    <xf numFmtId="49" fontId="39" fillId="0" borderId="42" xfId="27" applyNumberFormat="1" applyFont="1" applyBorder="1" applyAlignment="1">
      <alignment horizontal="center" vertical="center"/>
    </xf>
    <xf numFmtId="49" fontId="10" fillId="0" borderId="30" xfId="20" applyNumberFormat="1" applyFont="1" applyBorder="1" applyAlignment="1">
      <alignment horizontal="center" vertical="center"/>
    </xf>
    <xf numFmtId="4" fontId="24" fillId="0" borderId="32" xfId="11" applyNumberFormat="1" applyFont="1" applyBorder="1" applyAlignment="1">
      <alignment horizontal="center" vertical="center"/>
    </xf>
    <xf numFmtId="49" fontId="39" fillId="0" borderId="29" xfId="27" applyNumberFormat="1" applyFont="1" applyBorder="1" applyAlignment="1">
      <alignment horizontal="center" vertical="center"/>
    </xf>
    <xf numFmtId="0" fontId="39" fillId="0" borderId="30" xfId="27" applyFont="1" applyBorder="1" applyAlignment="1">
      <alignment vertical="center"/>
    </xf>
    <xf numFmtId="49" fontId="39" fillId="0" borderId="0" xfId="27" applyNumberFormat="1" applyFont="1" applyAlignment="1">
      <alignment horizontal="center" vertical="center"/>
    </xf>
    <xf numFmtId="0" fontId="39" fillId="0" borderId="0" xfId="27" applyFont="1" applyAlignment="1">
      <alignment vertical="center"/>
    </xf>
    <xf numFmtId="49" fontId="39" fillId="0" borderId="57" xfId="27" applyNumberFormat="1" applyFont="1" applyBorder="1" applyAlignment="1">
      <alignment horizontal="center" vertical="center"/>
    </xf>
    <xf numFmtId="0" fontId="39" fillId="0" borderId="121" xfId="27" applyFont="1" applyBorder="1" applyAlignment="1">
      <alignment vertical="center"/>
    </xf>
    <xf numFmtId="4" fontId="26" fillId="3" borderId="49" xfId="2" applyNumberFormat="1" applyFont="1" applyFill="1" applyBorder="1" applyAlignment="1">
      <alignment horizontal="right" vertical="center" wrapText="1"/>
    </xf>
    <xf numFmtId="49" fontId="10" fillId="0" borderId="57" xfId="10" applyNumberFormat="1" applyFont="1" applyBorder="1" applyAlignment="1">
      <alignment horizontal="center" vertical="center"/>
    </xf>
    <xf numFmtId="0" fontId="10" fillId="10" borderId="99" xfId="20" applyFont="1" applyFill="1" applyBorder="1" applyAlignment="1">
      <alignment vertical="center" wrapText="1"/>
    </xf>
    <xf numFmtId="0" fontId="22" fillId="0" borderId="102" xfId="19" applyFont="1" applyBorder="1" applyAlignment="1">
      <alignment vertical="center"/>
    </xf>
    <xf numFmtId="4" fontId="69" fillId="11" borderId="31" xfId="2" applyNumberFormat="1" applyFont="1" applyFill="1" applyBorder="1" applyAlignment="1">
      <alignment horizontal="right" vertical="center" wrapText="1"/>
    </xf>
    <xf numFmtId="4" fontId="69" fillId="4" borderId="31" xfId="19" applyNumberFormat="1" applyFont="1" applyFill="1" applyBorder="1" applyAlignment="1">
      <alignment vertical="center"/>
    </xf>
    <xf numFmtId="4" fontId="47" fillId="0" borderId="5" xfId="5" applyNumberFormat="1" applyFont="1" applyBorder="1"/>
    <xf numFmtId="4" fontId="48" fillId="9" borderId="5" xfId="5" applyNumberFormat="1" applyFont="1" applyFill="1" applyBorder="1"/>
    <xf numFmtId="4" fontId="10" fillId="0" borderId="94" xfId="2" applyNumberFormat="1" applyFont="1" applyBorder="1" applyAlignment="1">
      <alignment horizontal="right" vertical="center" wrapText="1"/>
    </xf>
    <xf numFmtId="166" fontId="10" fillId="2" borderId="32" xfId="19" applyNumberFormat="1" applyFont="1" applyFill="1" applyBorder="1" applyAlignment="1">
      <alignment horizontal="right" vertical="center"/>
    </xf>
    <xf numFmtId="166" fontId="10" fillId="2" borderId="22" xfId="19" applyNumberFormat="1" applyFont="1" applyFill="1" applyBorder="1" applyAlignment="1">
      <alignment horizontal="right" vertical="center"/>
    </xf>
    <xf numFmtId="166" fontId="10" fillId="2" borderId="15" xfId="19" applyNumberFormat="1" applyFont="1" applyFill="1" applyBorder="1" applyAlignment="1">
      <alignment horizontal="right" vertical="center"/>
    </xf>
    <xf numFmtId="0" fontId="10" fillId="0" borderId="29" xfId="8" applyFont="1" applyBorder="1" applyAlignment="1">
      <alignment horizontal="left" vertical="center" wrapText="1"/>
    </xf>
    <xf numFmtId="0" fontId="10" fillId="0" borderId="20" xfId="7" applyFont="1" applyBorder="1" applyAlignment="1">
      <alignment horizontal="center" vertical="center"/>
    </xf>
    <xf numFmtId="0" fontId="10" fillId="0" borderId="33" xfId="7" applyFont="1" applyBorder="1" applyAlignment="1">
      <alignment horizontal="center" vertical="center"/>
    </xf>
    <xf numFmtId="0" fontId="10" fillId="0" borderId="0" xfId="8" applyFont="1" applyAlignment="1">
      <alignment horizontal="left" vertical="center" wrapText="1"/>
    </xf>
    <xf numFmtId="49" fontId="10" fillId="0" borderId="13" xfId="22" applyNumberFormat="1" applyFont="1" applyBorder="1" applyAlignment="1">
      <alignment horizontal="center" vertical="center"/>
    </xf>
    <xf numFmtId="0" fontId="10" fillId="0" borderId="121" xfId="22" applyFont="1" applyBorder="1" applyAlignment="1">
      <alignment vertical="center" wrapText="1"/>
    </xf>
    <xf numFmtId="0" fontId="10" fillId="0" borderId="12" xfId="22" applyFont="1" applyBorder="1" applyAlignment="1">
      <alignment vertical="center" wrapText="1"/>
    </xf>
    <xf numFmtId="4" fontId="30" fillId="0" borderId="102" xfId="19" applyNumberFormat="1" applyFont="1" applyBorder="1" applyAlignment="1">
      <alignment horizontal="center" vertical="center" wrapText="1"/>
    </xf>
    <xf numFmtId="4" fontId="35" fillId="0" borderId="1" xfId="2" applyNumberFormat="1" applyFont="1" applyBorder="1" applyAlignment="1">
      <alignment horizontal="center" vertical="center" wrapText="1"/>
    </xf>
    <xf numFmtId="4" fontId="35" fillId="0" borderId="1" xfId="2" applyNumberFormat="1" applyFont="1" applyBorder="1" applyAlignment="1">
      <alignment vertical="center" wrapText="1"/>
    </xf>
    <xf numFmtId="4" fontId="22" fillId="0" borderId="15" xfId="2" applyNumberFormat="1" applyFont="1" applyBorder="1" applyAlignment="1">
      <alignment horizontal="center" vertical="center" wrapText="1"/>
    </xf>
    <xf numFmtId="0" fontId="10" fillId="0" borderId="25" xfId="2" applyFont="1" applyBorder="1" applyAlignment="1">
      <alignment vertical="center"/>
    </xf>
    <xf numFmtId="4" fontId="10" fillId="3" borderId="11" xfId="2" applyNumberFormat="1" applyFont="1" applyFill="1" applyBorder="1" applyAlignment="1">
      <alignment horizontal="right" vertical="center" wrapText="1"/>
    </xf>
    <xf numFmtId="0" fontId="22" fillId="0" borderId="15" xfId="19" applyFont="1" applyBorder="1" applyAlignment="1">
      <alignment horizontal="center" vertical="center"/>
    </xf>
    <xf numFmtId="49" fontId="10" fillId="0" borderId="13" xfId="19" applyNumberFormat="1" applyFont="1" applyBorder="1" applyAlignment="1">
      <alignment horizontal="center" vertical="center"/>
    </xf>
    <xf numFmtId="166" fontId="30" fillId="11" borderId="52" xfId="19" applyNumberFormat="1" applyFont="1" applyFill="1" applyBorder="1" applyAlignment="1">
      <alignment vertical="center"/>
    </xf>
    <xf numFmtId="166" fontId="30" fillId="4" borderId="31" xfId="19" applyNumberFormat="1" applyFont="1" applyFill="1" applyBorder="1" applyAlignment="1">
      <alignment vertical="center"/>
    </xf>
    <xf numFmtId="4" fontId="22" fillId="0" borderId="31" xfId="2" applyNumberFormat="1" applyFont="1" applyBorder="1" applyAlignment="1">
      <alignment horizontal="center" vertical="center" wrapText="1"/>
    </xf>
    <xf numFmtId="4" fontId="48" fillId="2" borderId="10" xfId="5" applyNumberFormat="1" applyFont="1" applyFill="1" applyBorder="1" applyAlignment="1">
      <alignment vertical="center"/>
    </xf>
    <xf numFmtId="4" fontId="48" fillId="2" borderId="32" xfId="5" applyNumberFormat="1" applyFont="1" applyFill="1" applyBorder="1" applyAlignment="1">
      <alignment vertical="center"/>
    </xf>
    <xf numFmtId="4" fontId="48" fillId="2" borderId="22" xfId="5" applyNumberFormat="1" applyFont="1" applyFill="1" applyBorder="1" applyAlignment="1">
      <alignment vertical="center"/>
    </xf>
    <xf numFmtId="4" fontId="48" fillId="2" borderId="15" xfId="5" applyNumberFormat="1" applyFont="1" applyFill="1" applyBorder="1" applyAlignment="1">
      <alignment vertical="center"/>
    </xf>
    <xf numFmtId="4" fontId="47" fillId="0" borderId="1" xfId="5" applyNumberFormat="1" applyFont="1" applyBorder="1"/>
    <xf numFmtId="4" fontId="48" fillId="3" borderId="1" xfId="5" applyNumberFormat="1" applyFont="1" applyFill="1" applyBorder="1"/>
    <xf numFmtId="0" fontId="48" fillId="0" borderId="3" xfId="5" applyFont="1" applyBorder="1" applyAlignment="1">
      <alignment horizontal="center"/>
    </xf>
    <xf numFmtId="0" fontId="10" fillId="0" borderId="3" xfId="5" applyFont="1" applyBorder="1" applyAlignment="1">
      <alignment horizontal="center"/>
    </xf>
    <xf numFmtId="4" fontId="44" fillId="3" borderId="6" xfId="24" applyNumberFormat="1" applyFont="1" applyFill="1" applyBorder="1" applyAlignment="1">
      <alignment vertical="center"/>
    </xf>
    <xf numFmtId="4" fontId="44" fillId="3" borderId="52" xfId="24" applyNumberFormat="1" applyFont="1" applyFill="1" applyBorder="1" applyAlignment="1">
      <alignment vertical="center"/>
    </xf>
    <xf numFmtId="4" fontId="44" fillId="3" borderId="54" xfId="24" applyNumberFormat="1" applyFont="1" applyFill="1" applyBorder="1" applyAlignment="1">
      <alignment vertical="center"/>
    </xf>
    <xf numFmtId="4" fontId="44" fillId="3" borderId="11" xfId="24" applyNumberFormat="1" applyFont="1" applyFill="1" applyBorder="1" applyAlignment="1">
      <alignment vertical="center"/>
    </xf>
    <xf numFmtId="0" fontId="8" fillId="0" borderId="2" xfId="5" applyFont="1" applyBorder="1" applyAlignment="1">
      <alignment vertical="center"/>
    </xf>
    <xf numFmtId="0" fontId="48" fillId="0" borderId="7" xfId="5" applyFont="1" applyBorder="1" applyAlignment="1">
      <alignment horizontal="center" vertical="center"/>
    </xf>
    <xf numFmtId="0" fontId="48" fillId="0" borderId="20" xfId="5" applyFont="1" applyBorder="1" applyAlignment="1">
      <alignment horizontal="center" vertical="center"/>
    </xf>
    <xf numFmtId="0" fontId="48" fillId="0" borderId="30" xfId="5" applyFont="1" applyBorder="1" applyAlignment="1">
      <alignment horizontal="center" vertical="center"/>
    </xf>
    <xf numFmtId="0" fontId="48" fillId="0" borderId="12" xfId="5" applyFont="1" applyBorder="1" applyAlignment="1">
      <alignment horizontal="center" vertical="center"/>
    </xf>
    <xf numFmtId="4" fontId="47" fillId="0" borderId="1" xfId="5" applyNumberFormat="1" applyFont="1" applyBorder="1" applyAlignment="1">
      <alignment vertical="center"/>
    </xf>
    <xf numFmtId="4" fontId="48" fillId="3" borderId="52" xfId="1" applyNumberFormat="1" applyFont="1" applyFill="1" applyBorder="1" applyAlignment="1">
      <alignment vertical="center"/>
    </xf>
    <xf numFmtId="4" fontId="48" fillId="3" borderId="54" xfId="1" applyNumberFormat="1" applyFont="1" applyFill="1" applyBorder="1" applyAlignment="1">
      <alignment vertical="center"/>
    </xf>
    <xf numFmtId="4" fontId="48" fillId="3" borderId="11" xfId="1" applyNumberFormat="1" applyFont="1" applyFill="1" applyBorder="1" applyAlignment="1">
      <alignment vertical="center"/>
    </xf>
    <xf numFmtId="0" fontId="48" fillId="0" borderId="30" xfId="5" applyFont="1" applyBorder="1" applyAlignment="1">
      <alignment horizontal="center"/>
    </xf>
    <xf numFmtId="0" fontId="48" fillId="0" borderId="20" xfId="5" applyFont="1" applyBorder="1" applyAlignment="1">
      <alignment horizontal="center"/>
    </xf>
    <xf numFmtId="0" fontId="48" fillId="0" borderId="12" xfId="5" applyFont="1" applyBorder="1" applyAlignment="1">
      <alignment horizontal="center"/>
    </xf>
    <xf numFmtId="4" fontId="47" fillId="0" borderId="74" xfId="5" applyNumberFormat="1" applyFont="1" applyBorder="1" applyAlignment="1">
      <alignment vertical="center"/>
    </xf>
    <xf numFmtId="4" fontId="48" fillId="3" borderId="1" xfId="5" applyNumberFormat="1" applyFont="1" applyFill="1" applyBorder="1" applyAlignment="1">
      <alignment vertical="center"/>
    </xf>
    <xf numFmtId="0" fontId="48" fillId="0" borderId="2" xfId="5" applyFont="1" applyBorder="1" applyAlignment="1">
      <alignment horizontal="center" vertical="center"/>
    </xf>
    <xf numFmtId="4" fontId="48" fillId="3" borderId="52" xfId="5" applyNumberFormat="1" applyFont="1" applyFill="1" applyBorder="1" applyAlignment="1">
      <alignment vertical="center"/>
    </xf>
    <xf numFmtId="4" fontId="48" fillId="3" borderId="101" xfId="5" applyNumberFormat="1" applyFont="1" applyFill="1" applyBorder="1" applyAlignment="1">
      <alignment vertical="center"/>
    </xf>
    <xf numFmtId="0" fontId="48" fillId="0" borderId="121" xfId="5" applyFont="1" applyBorder="1" applyAlignment="1">
      <alignment horizontal="center" vertical="center"/>
    </xf>
    <xf numFmtId="4" fontId="10" fillId="3" borderId="6" xfId="25" applyNumberFormat="1" applyFont="1" applyFill="1" applyBorder="1" applyAlignment="1">
      <alignment horizontal="right" vertical="center"/>
    </xf>
    <xf numFmtId="4" fontId="10" fillId="3" borderId="54" xfId="25" applyNumberFormat="1" applyFont="1" applyFill="1" applyBorder="1" applyAlignment="1">
      <alignment horizontal="right" vertical="center"/>
    </xf>
    <xf numFmtId="4" fontId="10" fillId="3" borderId="52" xfId="25" applyNumberFormat="1" applyFont="1" applyFill="1" applyBorder="1" applyAlignment="1">
      <alignment horizontal="right" vertical="center"/>
    </xf>
    <xf numFmtId="4" fontId="10" fillId="3" borderId="11" xfId="25" applyNumberFormat="1" applyFont="1" applyFill="1" applyBorder="1" applyAlignment="1">
      <alignment horizontal="right" vertical="center"/>
    </xf>
    <xf numFmtId="4" fontId="10" fillId="18" borderId="46" xfId="7" applyNumberFormat="1" applyFont="1" applyFill="1" applyBorder="1" applyAlignment="1">
      <alignment vertical="center"/>
    </xf>
    <xf numFmtId="4" fontId="10" fillId="18" borderId="48" xfId="7" applyNumberFormat="1" applyFont="1" applyFill="1" applyBorder="1" applyAlignment="1">
      <alignment vertical="center"/>
    </xf>
    <xf numFmtId="4" fontId="10" fillId="18" borderId="58" xfId="7" applyNumberFormat="1" applyFont="1" applyFill="1" applyBorder="1" applyAlignment="1">
      <alignment vertical="center" wrapText="1"/>
    </xf>
    <xf numFmtId="4" fontId="10" fillId="0" borderId="10" xfId="7" applyNumberFormat="1" applyFont="1" applyBorder="1" applyAlignment="1">
      <alignment vertical="center"/>
    </xf>
    <xf numFmtId="4" fontId="10" fillId="0" borderId="22" xfId="7" applyNumberFormat="1" applyFont="1" applyBorder="1" applyAlignment="1">
      <alignment vertical="center"/>
    </xf>
    <xf numFmtId="4" fontId="10" fillId="0" borderId="102" xfId="7" applyNumberFormat="1" applyFont="1" applyBorder="1" applyAlignment="1">
      <alignment vertical="center" wrapText="1"/>
    </xf>
    <xf numFmtId="0" fontId="10" fillId="0" borderId="17" xfId="7" applyFont="1" applyBorder="1" applyAlignment="1">
      <alignment horizontal="center" vertical="center" wrapText="1"/>
    </xf>
    <xf numFmtId="0" fontId="10" fillId="0" borderId="29" xfId="7" applyFont="1" applyBorder="1" applyAlignment="1">
      <alignment horizontal="center" vertical="center" wrapText="1"/>
    </xf>
    <xf numFmtId="4" fontId="10" fillId="0" borderId="30" xfId="7" applyNumberFormat="1" applyFont="1" applyBorder="1" applyAlignment="1">
      <alignment vertical="center" wrapText="1"/>
    </xf>
    <xf numFmtId="0" fontId="10" fillId="0" borderId="18" xfId="7" applyFont="1" applyBorder="1" applyAlignment="1">
      <alignment horizontal="center" vertical="center" wrapText="1"/>
    </xf>
    <xf numFmtId="0" fontId="10" fillId="0" borderId="20" xfId="7" applyFont="1" applyBorder="1" applyAlignment="1">
      <alignment vertical="center" wrapText="1"/>
    </xf>
    <xf numFmtId="0" fontId="10" fillId="0" borderId="28" xfId="7" applyFont="1" applyBorder="1" applyAlignment="1">
      <alignment horizontal="center" vertical="center" wrapText="1"/>
    </xf>
    <xf numFmtId="0" fontId="10" fillId="0" borderId="30" xfId="7" applyFont="1" applyBorder="1" applyAlignment="1">
      <alignment vertical="center" wrapText="1"/>
    </xf>
    <xf numFmtId="0" fontId="10" fillId="0" borderId="42" xfId="7" applyFont="1" applyBorder="1" applyAlignment="1">
      <alignment vertical="center" wrapText="1"/>
    </xf>
    <xf numFmtId="0" fontId="10" fillId="0" borderId="23" xfId="7" applyFont="1" applyBorder="1" applyAlignment="1">
      <alignment horizontal="center" vertical="center" wrapText="1"/>
    </xf>
    <xf numFmtId="0" fontId="10" fillId="0" borderId="24" xfId="7" applyFont="1" applyBorder="1" applyAlignment="1">
      <alignment horizontal="center" vertical="center" wrapText="1"/>
    </xf>
    <xf numFmtId="0" fontId="10" fillId="0" borderId="30" xfId="21" applyFont="1" applyBorder="1" applyAlignment="1">
      <alignment horizontal="left" vertical="center" wrapText="1"/>
    </xf>
    <xf numFmtId="0" fontId="10" fillId="0" borderId="98" xfId="7" applyFont="1" applyBorder="1" applyAlignment="1">
      <alignment horizontal="center" vertical="center" wrapText="1"/>
    </xf>
    <xf numFmtId="0" fontId="10" fillId="0" borderId="121" xfId="7" applyFont="1" applyBorder="1" applyAlignment="1">
      <alignment vertical="center" wrapText="1"/>
    </xf>
    <xf numFmtId="0" fontId="10" fillId="0" borderId="95" xfId="7" applyFont="1" applyBorder="1" applyAlignment="1">
      <alignment vertical="center"/>
    </xf>
    <xf numFmtId="0" fontId="10" fillId="0" borderId="95" xfId="7" applyFont="1" applyBorder="1" applyAlignment="1">
      <alignment vertical="center" wrapText="1"/>
    </xf>
    <xf numFmtId="49" fontId="10" fillId="0" borderId="0" xfId="2" applyNumberFormat="1" applyFont="1" applyAlignment="1">
      <alignment horizontal="center" vertical="center" wrapText="1"/>
    </xf>
    <xf numFmtId="0" fontId="10" fillId="0" borderId="121" xfId="20" applyFont="1" applyBorder="1" applyAlignment="1">
      <alignment vertical="center" wrapText="1"/>
    </xf>
    <xf numFmtId="0" fontId="10" fillId="0" borderId="98" xfId="12" applyFont="1" applyBorder="1" applyAlignment="1">
      <alignment horizontal="center"/>
    </xf>
    <xf numFmtId="0" fontId="41" fillId="0" borderId="5" xfId="7" applyFont="1" applyBorder="1" applyAlignment="1">
      <alignment horizontal="center" vertical="center"/>
    </xf>
    <xf numFmtId="0" fontId="10" fillId="0" borderId="0" xfId="7" applyFont="1" applyAlignment="1">
      <alignment horizontal="left"/>
    </xf>
    <xf numFmtId="0" fontId="10" fillId="0" borderId="98" xfId="7" applyFont="1" applyBorder="1" applyAlignment="1">
      <alignment horizontal="center" vertical="center"/>
    </xf>
    <xf numFmtId="49" fontId="10" fillId="0" borderId="57" xfId="22" applyNumberFormat="1" applyFont="1" applyBorder="1" applyAlignment="1">
      <alignment horizontal="center" vertical="center"/>
    </xf>
    <xf numFmtId="0" fontId="51" fillId="0" borderId="49" xfId="7" applyFont="1" applyBorder="1" applyAlignment="1">
      <alignment vertical="center" wrapText="1"/>
    </xf>
    <xf numFmtId="0" fontId="14" fillId="0" borderId="30" xfId="22" applyFont="1" applyBorder="1" applyAlignment="1">
      <alignment vertical="center" wrapText="1"/>
    </xf>
    <xf numFmtId="0" fontId="14" fillId="0" borderId="20" xfId="2" applyFont="1" applyBorder="1" applyAlignment="1">
      <alignment vertical="center" wrapText="1"/>
    </xf>
    <xf numFmtId="4" fontId="10" fillId="0" borderId="31" xfId="7" applyNumberFormat="1" applyFont="1" applyBorder="1" applyAlignment="1">
      <alignment vertical="center" wrapText="1"/>
    </xf>
    <xf numFmtId="49" fontId="14" fillId="0" borderId="29" xfId="20" applyNumberFormat="1" applyFont="1" applyBorder="1" applyAlignment="1">
      <alignment horizontal="center" vertical="center"/>
    </xf>
    <xf numFmtId="4" fontId="14" fillId="11" borderId="52" xfId="2" applyNumberFormat="1" applyFont="1" applyFill="1" applyBorder="1" applyAlignment="1">
      <alignment vertical="center" wrapText="1"/>
    </xf>
    <xf numFmtId="4" fontId="14" fillId="4" borderId="31" xfId="2" applyNumberFormat="1" applyFont="1" applyFill="1" applyBorder="1" applyAlignment="1">
      <alignment vertical="center" wrapText="1"/>
    </xf>
    <xf numFmtId="4" fontId="60" fillId="4" borderId="31" xfId="11" applyNumberFormat="1" applyFont="1" applyFill="1" applyBorder="1" applyAlignment="1">
      <alignment vertical="center"/>
    </xf>
    <xf numFmtId="49" fontId="14" fillId="0" borderId="0" xfId="22" applyNumberFormat="1" applyFont="1" applyAlignment="1">
      <alignment horizontal="center" vertical="center"/>
    </xf>
    <xf numFmtId="4" fontId="10" fillId="3" borderId="11" xfId="2" applyNumberFormat="1" applyFont="1" applyFill="1" applyBorder="1" applyAlignment="1">
      <alignment vertical="center" wrapText="1"/>
    </xf>
    <xf numFmtId="0" fontId="14" fillId="0" borderId="38" xfId="7" applyFont="1" applyBorder="1" applyAlignment="1">
      <alignment horizontal="center" vertical="center"/>
    </xf>
    <xf numFmtId="49" fontId="14" fillId="0" borderId="13" xfId="20" applyNumberFormat="1" applyFont="1" applyBorder="1" applyAlignment="1">
      <alignment horizontal="center" vertical="center" wrapText="1"/>
    </xf>
    <xf numFmtId="0" fontId="14" fillId="0" borderId="13" xfId="20" applyFont="1" applyBorder="1" applyAlignment="1">
      <alignment horizontal="left" vertical="center" wrapText="1"/>
    </xf>
    <xf numFmtId="4" fontId="10" fillId="0" borderId="15" xfId="2" applyNumberFormat="1" applyFont="1" applyBorder="1" applyAlignment="1">
      <alignment vertical="center" wrapText="1"/>
    </xf>
    <xf numFmtId="49" fontId="14" fillId="0" borderId="34" xfId="20" applyNumberFormat="1" applyFont="1" applyBorder="1" applyAlignment="1">
      <alignment horizontal="center" vertical="center" wrapText="1"/>
    </xf>
    <xf numFmtId="4" fontId="10" fillId="3" borderId="18" xfId="2" applyNumberFormat="1" applyFont="1" applyFill="1" applyBorder="1" applyAlignment="1">
      <alignment vertical="center" wrapText="1"/>
    </xf>
    <xf numFmtId="0" fontId="14" fillId="0" borderId="33" xfId="20" applyFont="1" applyBorder="1" applyAlignment="1">
      <alignment horizontal="left" vertical="center" wrapText="1"/>
    </xf>
    <xf numFmtId="4" fontId="10" fillId="11" borderId="35" xfId="2" applyNumberFormat="1" applyFont="1" applyFill="1" applyBorder="1" applyAlignment="1">
      <alignment vertical="center" wrapText="1"/>
    </xf>
    <xf numFmtId="4" fontId="51" fillId="0" borderId="22" xfId="2" applyNumberFormat="1" applyFont="1" applyBorder="1" applyAlignment="1">
      <alignment vertical="center" wrapText="1"/>
    </xf>
    <xf numFmtId="4" fontId="10" fillId="0" borderId="14" xfId="7" applyNumberFormat="1" applyFont="1" applyBorder="1" applyAlignment="1">
      <alignment vertical="center" wrapText="1"/>
    </xf>
    <xf numFmtId="0" fontId="10" fillId="0" borderId="49" xfId="7" applyFont="1" applyBorder="1" applyAlignment="1">
      <alignment horizontal="center"/>
    </xf>
    <xf numFmtId="4" fontId="51" fillId="0" borderId="21" xfId="7" applyNumberFormat="1" applyFont="1" applyBorder="1" applyAlignment="1">
      <alignment horizontal="center" vertical="center" wrapText="1"/>
    </xf>
    <xf numFmtId="4" fontId="10" fillId="0" borderId="36" xfId="2" applyNumberFormat="1" applyFont="1" applyBorder="1" applyAlignment="1">
      <alignment horizontal="left" vertical="center" wrapText="1"/>
    </xf>
    <xf numFmtId="0" fontId="39" fillId="0" borderId="29" xfId="15" applyFont="1" applyBorder="1" applyAlignment="1">
      <alignment horizontal="center" vertical="center"/>
    </xf>
    <xf numFmtId="0" fontId="10" fillId="0" borderId="35" xfId="7" applyFont="1" applyBorder="1" applyAlignment="1">
      <alignment vertical="center" wrapText="1"/>
    </xf>
    <xf numFmtId="49" fontId="39" fillId="0" borderId="13" xfId="8" applyNumberFormat="1" applyFont="1" applyBorder="1" applyAlignment="1">
      <alignment horizontal="center" vertical="center" wrapText="1"/>
    </xf>
    <xf numFmtId="4" fontId="26" fillId="4" borderId="54" xfId="2" applyNumberFormat="1" applyFont="1" applyFill="1" applyBorder="1" applyAlignment="1">
      <alignment horizontal="right" vertical="center" wrapText="1"/>
    </xf>
    <xf numFmtId="4" fontId="26" fillId="4" borderId="11" xfId="2" applyNumberFormat="1" applyFont="1" applyFill="1" applyBorder="1" applyAlignment="1">
      <alignment horizontal="right" vertical="center" wrapText="1"/>
    </xf>
    <xf numFmtId="4" fontId="10" fillId="0" borderId="21" xfId="7" applyNumberFormat="1" applyFont="1" applyBorder="1" applyAlignment="1">
      <alignment wrapText="1"/>
    </xf>
    <xf numFmtId="0" fontId="10" fillId="0" borderId="14" xfId="7" applyFont="1" applyBorder="1" applyAlignment="1">
      <alignment vertical="center" wrapText="1"/>
    </xf>
    <xf numFmtId="4" fontId="24" fillId="0" borderId="9" xfId="2" applyNumberFormat="1" applyFont="1" applyBorder="1" applyAlignment="1">
      <alignment horizontal="center" vertical="center" wrapText="1"/>
    </xf>
    <xf numFmtId="4" fontId="51" fillId="0" borderId="35" xfId="12" applyNumberFormat="1" applyFont="1" applyBorder="1" applyAlignment="1">
      <alignment horizontal="left" vertical="center" wrapText="1"/>
    </xf>
    <xf numFmtId="4" fontId="10" fillId="0" borderId="95" xfId="7" applyNumberFormat="1" applyFont="1" applyBorder="1" applyAlignment="1">
      <alignment horizontal="left" vertical="center" wrapText="1"/>
    </xf>
    <xf numFmtId="4" fontId="10" fillId="0" borderId="91" xfId="7" applyNumberFormat="1" applyFont="1" applyBorder="1" applyAlignment="1">
      <alignment horizontal="center" vertical="center" wrapText="1"/>
    </xf>
    <xf numFmtId="0" fontId="10" fillId="0" borderId="12" xfId="8" applyFont="1" applyBorder="1" applyAlignment="1">
      <alignment horizontal="left" vertical="center" wrapText="1"/>
    </xf>
    <xf numFmtId="0" fontId="10" fillId="0" borderId="121" xfId="11" applyFont="1" applyBorder="1"/>
    <xf numFmtId="4" fontId="51" fillId="0" borderId="22" xfId="2" applyNumberFormat="1" applyFont="1" applyBorder="1" applyAlignment="1">
      <alignment horizontal="left" vertical="center" wrapText="1"/>
    </xf>
    <xf numFmtId="4" fontId="10" fillId="3" borderId="14" xfId="11" applyNumberFormat="1" applyFont="1" applyFill="1" applyBorder="1"/>
    <xf numFmtId="0" fontId="10" fillId="0" borderId="47" xfId="12" applyFont="1" applyBorder="1" applyAlignment="1">
      <alignment horizontal="center"/>
    </xf>
    <xf numFmtId="4" fontId="10" fillId="11" borderId="14" xfId="11" applyNumberFormat="1" applyFont="1" applyFill="1" applyBorder="1"/>
    <xf numFmtId="4" fontId="10" fillId="4" borderId="14" xfId="11" applyNumberFormat="1" applyFont="1" applyFill="1" applyBorder="1"/>
    <xf numFmtId="4" fontId="10" fillId="0" borderId="0" xfId="11" applyNumberFormat="1" applyFont="1"/>
    <xf numFmtId="0" fontId="10" fillId="0" borderId="0" xfId="12" applyFont="1" applyAlignment="1">
      <alignment horizontal="center"/>
    </xf>
    <xf numFmtId="49" fontId="10" fillId="0" borderId="55" xfId="2" applyNumberFormat="1" applyFont="1" applyBorder="1" applyAlignment="1">
      <alignment horizontal="center" vertical="center"/>
    </xf>
    <xf numFmtId="0" fontId="71" fillId="0" borderId="4" xfId="19" applyFont="1" applyBorder="1" applyAlignment="1">
      <alignment horizontal="center" vertical="center"/>
    </xf>
    <xf numFmtId="167" fontId="38" fillId="0" borderId="4" xfId="2" applyNumberFormat="1" applyFont="1" applyBorder="1" applyAlignment="1">
      <alignment horizontal="center" vertical="center" wrapText="1"/>
    </xf>
    <xf numFmtId="0" fontId="73" fillId="0" borderId="0" xfId="29" applyFont="1" applyAlignment="1">
      <alignment vertical="center" shrinkToFit="1"/>
    </xf>
    <xf numFmtId="166" fontId="2" fillId="0" borderId="0" xfId="6" applyNumberFormat="1"/>
    <xf numFmtId="166" fontId="16" fillId="0" borderId="0" xfId="1" applyNumberFormat="1" applyFont="1" applyAlignment="1">
      <alignment horizontal="right" vertical="center" wrapText="1"/>
    </xf>
    <xf numFmtId="49" fontId="6" fillId="0" borderId="38" xfId="2" applyNumberFormat="1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6" fillId="0" borderId="12" xfId="2" applyFont="1" applyBorder="1" applyAlignment="1">
      <alignment vertical="center" wrapText="1"/>
    </xf>
    <xf numFmtId="4" fontId="8" fillId="2" borderId="14" xfId="1" applyNumberFormat="1" applyFont="1" applyFill="1" applyBorder="1" applyAlignment="1">
      <alignment vertical="center" wrapText="1"/>
    </xf>
    <xf numFmtId="166" fontId="6" fillId="3" borderId="41" xfId="1" applyNumberFormat="1" applyFont="1" applyFill="1" applyBorder="1" applyAlignment="1">
      <alignment vertical="center" wrapText="1"/>
    </xf>
    <xf numFmtId="166" fontId="6" fillId="8" borderId="14" xfId="1" applyNumberFormat="1" applyFont="1" applyFill="1" applyBorder="1" applyAlignment="1">
      <alignment vertical="center" wrapText="1"/>
    </xf>
    <xf numFmtId="4" fontId="28" fillId="10" borderId="4" xfId="2" applyNumberFormat="1" applyFont="1" applyFill="1" applyBorder="1" applyAlignment="1">
      <alignment vertical="center" wrapText="1"/>
    </xf>
    <xf numFmtId="4" fontId="25" fillId="11" borderId="19" xfId="9" applyNumberFormat="1" applyFont="1" applyFill="1" applyBorder="1" applyAlignment="1">
      <alignment vertical="center" wrapText="1"/>
    </xf>
    <xf numFmtId="4" fontId="39" fillId="4" borderId="31" xfId="19" applyNumberFormat="1" applyFont="1" applyFill="1" applyBorder="1" applyAlignment="1">
      <alignment vertical="center"/>
    </xf>
    <xf numFmtId="4" fontId="8" fillId="11" borderId="21" xfId="2" applyNumberFormat="1" applyFont="1" applyFill="1" applyBorder="1" applyAlignment="1">
      <alignment horizontal="right" vertical="center" wrapText="1"/>
    </xf>
    <xf numFmtId="4" fontId="8" fillId="4" borderId="21" xfId="2" applyNumberFormat="1" applyFont="1" applyFill="1" applyBorder="1" applyAlignment="1">
      <alignment vertical="center"/>
    </xf>
    <xf numFmtId="4" fontId="8" fillId="11" borderId="21" xfId="2" applyNumberFormat="1" applyFont="1" applyFill="1" applyBorder="1" applyAlignment="1">
      <alignment horizontal="right" vertical="center"/>
    </xf>
    <xf numFmtId="4" fontId="10" fillId="11" borderId="49" xfId="2" applyNumberFormat="1" applyFont="1" applyFill="1" applyBorder="1" applyAlignment="1">
      <alignment horizontal="right" vertical="center"/>
    </xf>
    <xf numFmtId="4" fontId="30" fillId="3" borderId="6" xfId="2" applyNumberFormat="1" applyFont="1" applyFill="1" applyBorder="1" applyAlignment="1">
      <alignment vertical="center"/>
    </xf>
    <xf numFmtId="4" fontId="8" fillId="3" borderId="54" xfId="2" applyNumberFormat="1" applyFont="1" applyFill="1" applyBorder="1" applyAlignment="1">
      <alignment horizontal="right" vertical="center" wrapText="1"/>
    </xf>
    <xf numFmtId="4" fontId="8" fillId="3" borderId="54" xfId="2" applyNumberFormat="1" applyFont="1" applyFill="1" applyBorder="1" applyAlignment="1">
      <alignment horizontal="right" vertical="center"/>
    </xf>
    <xf numFmtId="4" fontId="10" fillId="3" borderId="54" xfId="18" applyNumberFormat="1" applyFont="1" applyFill="1" applyBorder="1" applyAlignment="1">
      <alignment vertical="center"/>
    </xf>
    <xf numFmtId="4" fontId="10" fillId="3" borderId="101" xfId="18" applyNumberFormat="1" applyFont="1" applyFill="1" applyBorder="1" applyAlignment="1">
      <alignment vertical="center"/>
    </xf>
    <xf numFmtId="4" fontId="8" fillId="11" borderId="31" xfId="2" applyNumberFormat="1" applyFont="1" applyFill="1" applyBorder="1" applyAlignment="1">
      <alignment vertical="center"/>
    </xf>
    <xf numFmtId="4" fontId="8" fillId="4" borderId="31" xfId="2" applyNumberFormat="1" applyFont="1" applyFill="1" applyBorder="1" applyAlignment="1">
      <alignment vertical="center"/>
    </xf>
    <xf numFmtId="4" fontId="10" fillId="11" borderId="35" xfId="2" applyNumberFormat="1" applyFont="1" applyFill="1" applyBorder="1" applyAlignment="1">
      <alignment vertical="center"/>
    </xf>
    <xf numFmtId="4" fontId="10" fillId="4" borderId="35" xfId="2" applyNumberFormat="1" applyFont="1" applyFill="1" applyBorder="1" applyAlignment="1">
      <alignment vertical="center"/>
    </xf>
    <xf numFmtId="4" fontId="8" fillId="11" borderId="26" xfId="2" applyNumberFormat="1" applyFont="1" applyFill="1" applyBorder="1" applyAlignment="1">
      <alignment vertical="center"/>
    </xf>
    <xf numFmtId="4" fontId="8" fillId="4" borderId="26" xfId="2" applyNumberFormat="1" applyFont="1" applyFill="1" applyBorder="1" applyAlignment="1">
      <alignment vertical="center"/>
    </xf>
    <xf numFmtId="4" fontId="8" fillId="11" borderId="21" xfId="12" applyNumberFormat="1" applyFont="1" applyFill="1" applyBorder="1" applyAlignment="1">
      <alignment vertical="center"/>
    </xf>
    <xf numFmtId="4" fontId="8" fillId="4" borderId="21" xfId="12" applyNumberFormat="1" applyFont="1" applyFill="1" applyBorder="1" applyAlignment="1">
      <alignment vertical="center"/>
    </xf>
    <xf numFmtId="4" fontId="8" fillId="4" borderId="27" xfId="2" applyNumberFormat="1" applyFont="1" applyFill="1" applyBorder="1" applyAlignment="1">
      <alignment vertical="center"/>
    </xf>
    <xf numFmtId="4" fontId="8" fillId="4" borderId="22" xfId="12" applyNumberFormat="1" applyFont="1" applyFill="1" applyBorder="1" applyAlignment="1">
      <alignment vertical="center"/>
    </xf>
    <xf numFmtId="4" fontId="10" fillId="11" borderId="49" xfId="12" applyNumberFormat="1" applyFont="1" applyFill="1" applyBorder="1" applyAlignment="1">
      <alignment vertical="center"/>
    </xf>
    <xf numFmtId="4" fontId="30" fillId="3" borderId="52" xfId="2" applyNumberFormat="1" applyFont="1" applyFill="1" applyBorder="1" applyAlignment="1">
      <alignment vertical="center"/>
    </xf>
    <xf numFmtId="4" fontId="52" fillId="3" borderId="52" xfId="2" applyNumberFormat="1" applyFont="1" applyFill="1" applyBorder="1" applyAlignment="1">
      <alignment vertical="center"/>
    </xf>
    <xf numFmtId="4" fontId="10" fillId="3" borderId="54" xfId="2" applyNumberFormat="1" applyFont="1" applyFill="1" applyBorder="1" applyAlignment="1">
      <alignment vertical="center"/>
    </xf>
    <xf numFmtId="4" fontId="10" fillId="3" borderId="107" xfId="2" applyNumberFormat="1" applyFont="1" applyFill="1" applyBorder="1" applyAlignment="1">
      <alignment vertical="center"/>
    </xf>
    <xf numFmtId="4" fontId="10" fillId="3" borderId="56" xfId="2" applyNumberFormat="1" applyFont="1" applyFill="1" applyBorder="1" applyAlignment="1">
      <alignment vertical="center"/>
    </xf>
    <xf numFmtId="4" fontId="10" fillId="3" borderId="52" xfId="18" applyNumberFormat="1" applyFont="1" applyFill="1" applyBorder="1" applyAlignment="1">
      <alignment vertical="center"/>
    </xf>
    <xf numFmtId="4" fontId="8" fillId="3" borderId="107" xfId="2" applyNumberFormat="1" applyFont="1" applyFill="1" applyBorder="1" applyAlignment="1">
      <alignment vertical="center"/>
    </xf>
    <xf numFmtId="4" fontId="8" fillId="3" borderId="54" xfId="12" applyNumberFormat="1" applyFont="1" applyFill="1" applyBorder="1" applyAlignment="1">
      <alignment vertical="center"/>
    </xf>
    <xf numFmtId="4" fontId="8" fillId="3" borderId="54" xfId="7" applyNumberFormat="1" applyFont="1" applyFill="1" applyBorder="1" applyAlignment="1">
      <alignment horizontal="right" vertical="center"/>
    </xf>
    <xf numFmtId="4" fontId="10" fillId="3" borderId="54" xfId="12" applyNumberFormat="1" applyFont="1" applyFill="1" applyBorder="1" applyAlignment="1">
      <alignment vertical="center"/>
    </xf>
    <xf numFmtId="4" fontId="10" fillId="3" borderId="52" xfId="2" applyNumberFormat="1" applyFont="1" applyFill="1" applyBorder="1" applyAlignment="1">
      <alignment vertical="center"/>
    </xf>
    <xf numFmtId="4" fontId="10" fillId="3" borderId="52" xfId="12" applyNumberFormat="1" applyFont="1" applyFill="1" applyBorder="1" applyAlignment="1">
      <alignment vertical="center"/>
    </xf>
    <xf numFmtId="4" fontId="10" fillId="3" borderId="11" xfId="12" applyNumberFormat="1" applyFont="1" applyFill="1" applyBorder="1" applyAlignment="1">
      <alignment vertical="center"/>
    </xf>
    <xf numFmtId="4" fontId="28" fillId="0" borderId="14" xfId="2" applyNumberFormat="1" applyFont="1" applyBorder="1" applyAlignment="1">
      <alignment vertical="center" wrapText="1"/>
    </xf>
    <xf numFmtId="4" fontId="10" fillId="11" borderId="14" xfId="2" applyNumberFormat="1" applyFont="1" applyFill="1" applyBorder="1" applyAlignment="1">
      <alignment vertical="center"/>
    </xf>
    <xf numFmtId="4" fontId="10" fillId="4" borderId="14" xfId="2" applyNumberFormat="1" applyFont="1" applyFill="1" applyBorder="1" applyAlignment="1">
      <alignment vertical="center"/>
    </xf>
    <xf numFmtId="4" fontId="8" fillId="3" borderId="31" xfId="2" applyNumberFormat="1" applyFont="1" applyFill="1" applyBorder="1" applyAlignment="1">
      <alignment vertical="center"/>
    </xf>
    <xf numFmtId="4" fontId="10" fillId="3" borderId="21" xfId="18" applyNumberFormat="1" applyFont="1" applyFill="1" applyBorder="1" applyAlignment="1">
      <alignment vertical="center"/>
    </xf>
    <xf numFmtId="4" fontId="10" fillId="3" borderId="49" xfId="18" applyNumberFormat="1" applyFont="1" applyFill="1" applyBorder="1" applyAlignment="1">
      <alignment vertical="center"/>
    </xf>
    <xf numFmtId="4" fontId="10" fillId="11" borderId="21" xfId="18" applyNumberFormat="1" applyFont="1" applyFill="1" applyBorder="1" applyAlignment="1">
      <alignment vertical="center"/>
    </xf>
    <xf numFmtId="4" fontId="8" fillId="11" borderId="21" xfId="18" applyNumberFormat="1" applyFont="1" applyFill="1" applyBorder="1" applyAlignment="1">
      <alignment vertical="center"/>
    </xf>
    <xf numFmtId="4" fontId="10" fillId="11" borderId="26" xfId="18" applyNumberFormat="1" applyFont="1" applyFill="1" applyBorder="1" applyAlignment="1">
      <alignment vertical="center"/>
    </xf>
    <xf numFmtId="4" fontId="28" fillId="0" borderId="14" xfId="2" applyNumberFormat="1" applyFont="1" applyBorder="1" applyAlignment="1">
      <alignment horizontal="center" vertical="center" wrapText="1"/>
    </xf>
    <xf numFmtId="4" fontId="8" fillId="3" borderId="21" xfId="18" applyNumberFormat="1" applyFont="1" applyFill="1" applyBorder="1" applyAlignment="1">
      <alignment vertical="center"/>
    </xf>
    <xf numFmtId="4" fontId="10" fillId="3" borderId="26" xfId="18" applyNumberFormat="1" applyFont="1" applyFill="1" applyBorder="1" applyAlignment="1">
      <alignment vertical="center"/>
    </xf>
    <xf numFmtId="4" fontId="10" fillId="3" borderId="31" xfId="33" applyNumberFormat="1" applyFont="1" applyFill="1" applyBorder="1" applyAlignment="1">
      <alignment horizontal="right" vertical="center"/>
    </xf>
    <xf numFmtId="4" fontId="30" fillId="3" borderId="45" xfId="2" applyNumberFormat="1" applyFont="1" applyFill="1" applyBorder="1" applyAlignment="1">
      <alignment vertical="center"/>
    </xf>
    <xf numFmtId="4" fontId="10" fillId="3" borderId="21" xfId="25" applyNumberFormat="1" applyFont="1" applyFill="1" applyBorder="1" applyAlignment="1">
      <alignment horizontal="right" vertical="center"/>
    </xf>
    <xf numFmtId="4" fontId="10" fillId="3" borderId="26" xfId="25" applyNumberFormat="1" applyFont="1" applyFill="1" applyBorder="1" applyAlignment="1">
      <alignment horizontal="right" vertical="center"/>
    </xf>
    <xf numFmtId="4" fontId="10" fillId="3" borderId="31" xfId="25" applyNumberFormat="1" applyFont="1" applyFill="1" applyBorder="1" applyAlignment="1">
      <alignment horizontal="right" vertical="center"/>
    </xf>
    <xf numFmtId="4" fontId="10" fillId="3" borderId="49" xfId="25" applyNumberFormat="1" applyFont="1" applyFill="1" applyBorder="1" applyAlignment="1">
      <alignment horizontal="right" vertical="center"/>
    </xf>
    <xf numFmtId="4" fontId="25" fillId="4" borderId="9" xfId="2" applyNumberFormat="1" applyFont="1" applyFill="1" applyBorder="1" applyAlignment="1">
      <alignment vertical="center"/>
    </xf>
    <xf numFmtId="4" fontId="33" fillId="0" borderId="4" xfId="4" applyNumberFormat="1" applyFont="1" applyBorder="1" applyAlignment="1">
      <alignment horizontal="right" vertical="center"/>
    </xf>
    <xf numFmtId="4" fontId="25" fillId="11" borderId="31" xfId="4" applyNumberFormat="1" applyFont="1" applyFill="1" applyBorder="1" applyAlignment="1">
      <alignment horizontal="right" vertical="center"/>
    </xf>
    <xf numFmtId="4" fontId="25" fillId="4" borderId="31" xfId="4" applyNumberFormat="1" applyFont="1" applyFill="1" applyBorder="1" applyAlignment="1">
      <alignment vertical="center"/>
    </xf>
    <xf numFmtId="4" fontId="10" fillId="4" borderId="31" xfId="4" applyNumberFormat="1" applyFont="1" applyFill="1" applyBorder="1" applyAlignment="1">
      <alignment vertical="center"/>
    </xf>
    <xf numFmtId="4" fontId="10" fillId="4" borderId="21" xfId="4" applyNumberFormat="1" applyFont="1" applyFill="1" applyBorder="1" applyAlignment="1">
      <alignment vertical="center"/>
    </xf>
    <xf numFmtId="4" fontId="10" fillId="4" borderId="49" xfId="4" applyNumberFormat="1" applyFont="1" applyFill="1" applyBorder="1" applyAlignment="1">
      <alignment vertical="center"/>
    </xf>
    <xf numFmtId="4" fontId="25" fillId="3" borderId="31" xfId="33" applyNumberFormat="1" applyFont="1" applyFill="1" applyBorder="1" applyAlignment="1">
      <alignment horizontal="right" vertical="center"/>
    </xf>
    <xf numFmtId="4" fontId="10" fillId="3" borderId="21" xfId="33" applyNumberFormat="1" applyFont="1" applyFill="1" applyBorder="1" applyAlignment="1">
      <alignment horizontal="right" vertical="center"/>
    </xf>
    <xf numFmtId="4" fontId="10" fillId="3" borderId="49" xfId="4" applyNumberFormat="1" applyFont="1" applyFill="1" applyBorder="1" applyAlignment="1">
      <alignment vertical="center" wrapText="1"/>
    </xf>
    <xf numFmtId="0" fontId="73" fillId="0" borderId="0" xfId="29" applyFont="1" applyAlignment="1">
      <alignment horizontal="center"/>
    </xf>
    <xf numFmtId="0" fontId="73" fillId="0" borderId="0" xfId="29" applyFont="1" applyAlignment="1">
      <alignment horizontal="center" vertical="center" shrinkToFit="1"/>
    </xf>
    <xf numFmtId="0" fontId="74" fillId="0" borderId="0" xfId="0" applyFont="1" applyAlignment="1">
      <alignment horizontal="center" vertical="center"/>
    </xf>
    <xf numFmtId="0" fontId="10" fillId="0" borderId="0" xfId="36" applyFont="1" applyAlignment="1">
      <alignment horizontal="left"/>
    </xf>
    <xf numFmtId="0" fontId="19" fillId="0" borderId="0" xfId="36" applyFont="1" applyAlignment="1">
      <alignment horizontal="center"/>
    </xf>
    <xf numFmtId="0" fontId="10" fillId="0" borderId="0" xfId="36" applyFont="1" applyAlignment="1">
      <alignment horizontal="left" wrapText="1"/>
    </xf>
    <xf numFmtId="0" fontId="72" fillId="0" borderId="0" xfId="29" applyFont="1" applyAlignment="1">
      <alignment horizontal="center"/>
    </xf>
    <xf numFmtId="0" fontId="10" fillId="0" borderId="19" xfId="20" applyFont="1" applyBorder="1" applyAlignment="1">
      <alignment horizontal="left" vertical="center" wrapText="1"/>
    </xf>
    <xf numFmtId="0" fontId="10" fillId="0" borderId="20" xfId="20" applyFont="1" applyBorder="1" applyAlignment="1">
      <alignment horizontal="left" vertical="center" wrapText="1"/>
    </xf>
    <xf numFmtId="0" fontId="10" fillId="0" borderId="57" xfId="20" applyFont="1" applyBorder="1" applyAlignment="1">
      <alignment horizontal="left" vertical="center" wrapText="1"/>
    </xf>
    <xf numFmtId="0" fontId="10" fillId="0" borderId="121" xfId="20" applyFont="1" applyBorder="1" applyAlignment="1">
      <alignment horizontal="left" vertical="center" wrapText="1"/>
    </xf>
    <xf numFmtId="0" fontId="8" fillId="0" borderId="16" xfId="36" applyFont="1" applyBorder="1" applyAlignment="1">
      <alignment vertical="center"/>
    </xf>
    <xf numFmtId="0" fontId="8" fillId="0" borderId="3" xfId="36" applyFont="1" applyBorder="1" applyAlignment="1">
      <alignment vertical="center"/>
    </xf>
    <xf numFmtId="0" fontId="8" fillId="0" borderId="2" xfId="36" applyFont="1" applyBorder="1" applyAlignment="1">
      <alignment vertical="center"/>
    </xf>
    <xf numFmtId="0" fontId="8" fillId="0" borderId="3" xfId="36" applyFont="1" applyBorder="1" applyAlignment="1">
      <alignment horizontal="left" vertical="center"/>
    </xf>
    <xf numFmtId="0" fontId="8" fillId="0" borderId="2" xfId="36" applyFont="1" applyBorder="1" applyAlignment="1">
      <alignment horizontal="left" vertical="center"/>
    </xf>
    <xf numFmtId="0" fontId="10" fillId="0" borderId="7" xfId="36" applyFont="1" applyBorder="1" applyAlignment="1">
      <alignment horizontal="left" vertical="center"/>
    </xf>
    <xf numFmtId="0" fontId="10" fillId="0" borderId="10" xfId="36" applyFont="1" applyBorder="1" applyAlignment="1">
      <alignment horizontal="left" vertical="center"/>
    </xf>
    <xf numFmtId="0" fontId="10" fillId="0" borderId="121" xfId="36" applyFont="1" applyBorder="1" applyAlignment="1">
      <alignment horizontal="left" vertical="center"/>
    </xf>
    <xf numFmtId="0" fontId="10" fillId="0" borderId="102" xfId="36" applyFont="1" applyBorder="1" applyAlignment="1">
      <alignment horizontal="left" vertical="center"/>
    </xf>
    <xf numFmtId="0" fontId="8" fillId="0" borderId="39" xfId="36" applyFont="1" applyBorder="1" applyAlignment="1">
      <alignment horizontal="left" vertical="center"/>
    </xf>
    <xf numFmtId="0" fontId="8" fillId="0" borderId="5" xfId="36" applyFont="1" applyBorder="1" applyAlignment="1">
      <alignment horizontal="left" vertical="center"/>
    </xf>
    <xf numFmtId="0" fontId="10" fillId="0" borderId="2" xfId="36" applyFont="1" applyBorder="1" applyAlignment="1">
      <alignment horizontal="left" vertical="center"/>
    </xf>
    <xf numFmtId="0" fontId="10" fillId="0" borderId="5" xfId="36" applyFont="1" applyBorder="1" applyAlignment="1">
      <alignment horizontal="left" vertical="center"/>
    </xf>
    <xf numFmtId="0" fontId="23" fillId="0" borderId="1" xfId="36" applyFont="1" applyBorder="1" applyAlignment="1">
      <alignment horizontal="left" vertical="center"/>
    </xf>
    <xf numFmtId="0" fontId="23" fillId="0" borderId="16" xfId="36" applyFont="1" applyBorder="1" applyAlignment="1">
      <alignment vertical="center"/>
    </xf>
    <xf numFmtId="0" fontId="10" fillId="0" borderId="12" xfId="36" applyFont="1" applyBorder="1" applyAlignment="1">
      <alignment horizontal="left" vertical="center"/>
    </xf>
    <xf numFmtId="0" fontId="10" fillId="0" borderId="15" xfId="36" applyFont="1" applyBorder="1" applyAlignment="1">
      <alignment horizontal="left" vertical="center"/>
    </xf>
    <xf numFmtId="0" fontId="10" fillId="0" borderId="20" xfId="36" applyFont="1" applyBorder="1" applyAlignment="1">
      <alignment horizontal="left" vertical="center"/>
    </xf>
    <xf numFmtId="0" fontId="10" fillId="0" borderId="22" xfId="36" applyFont="1" applyBorder="1" applyAlignment="1">
      <alignment horizontal="left" vertical="center"/>
    </xf>
    <xf numFmtId="0" fontId="10" fillId="0" borderId="29" xfId="36" applyFont="1" applyBorder="1" applyAlignment="1">
      <alignment vertical="center"/>
    </xf>
    <xf numFmtId="0" fontId="10" fillId="0" borderId="30" xfId="36" applyFont="1" applyBorder="1" applyAlignment="1">
      <alignment vertical="center"/>
    </xf>
    <xf numFmtId="0" fontId="10" fillId="0" borderId="2" xfId="36" applyFont="1" applyBorder="1" applyAlignment="1">
      <alignment vertical="center"/>
    </xf>
    <xf numFmtId="0" fontId="10" fillId="0" borderId="39" xfId="36" applyFont="1" applyBorder="1" applyAlignment="1">
      <alignment vertical="center"/>
    </xf>
    <xf numFmtId="0" fontId="23" fillId="0" borderId="3" xfId="36" applyFont="1" applyBorder="1" applyAlignment="1">
      <alignment vertical="center"/>
    </xf>
    <xf numFmtId="0" fontId="23" fillId="0" borderId="2" xfId="36" applyFont="1" applyBorder="1" applyAlignment="1">
      <alignment vertical="center"/>
    </xf>
    <xf numFmtId="0" fontId="10" fillId="0" borderId="13" xfId="36" applyFont="1" applyBorder="1" applyAlignment="1">
      <alignment vertical="center"/>
    </xf>
    <xf numFmtId="0" fontId="10" fillId="0" borderId="12" xfId="36" applyFont="1" applyBorder="1" applyAlignment="1">
      <alignment vertical="center"/>
    </xf>
    <xf numFmtId="0" fontId="19" fillId="5" borderId="20" xfId="36" applyFont="1" applyFill="1" applyBorder="1" applyAlignment="1">
      <alignment horizontal="center" vertical="center"/>
    </xf>
    <xf numFmtId="0" fontId="19" fillId="5" borderId="42" xfId="36" applyFont="1" applyFill="1" applyBorder="1" applyAlignment="1">
      <alignment horizontal="center" vertical="center"/>
    </xf>
    <xf numFmtId="0" fontId="19" fillId="5" borderId="48" xfId="36" applyFont="1" applyFill="1" applyBorder="1" applyAlignment="1">
      <alignment horizontal="center" vertical="center"/>
    </xf>
    <xf numFmtId="0" fontId="8" fillId="0" borderId="16" xfId="36" applyFont="1" applyBorder="1" applyAlignment="1">
      <alignment horizontal="center" vertical="center"/>
    </xf>
    <xf numFmtId="0" fontId="8" fillId="0" borderId="3" xfId="36" applyFont="1" applyBorder="1" applyAlignment="1">
      <alignment horizontal="center" vertical="center"/>
    </xf>
    <xf numFmtId="0" fontId="8" fillId="0" borderId="2" xfId="36" applyFont="1" applyBorder="1" applyAlignment="1">
      <alignment horizontal="center" vertical="center"/>
    </xf>
    <xf numFmtId="0" fontId="3" fillId="7" borderId="0" xfId="5" applyFont="1" applyFill="1" applyAlignment="1">
      <alignment horizontal="center"/>
    </xf>
    <xf numFmtId="0" fontId="10" fillId="0" borderId="7" xfId="36" applyFont="1" applyBorder="1" applyAlignment="1">
      <alignment vertical="center"/>
    </xf>
    <xf numFmtId="0" fontId="10" fillId="0" borderId="40" xfId="36" applyFont="1" applyBorder="1" applyAlignment="1">
      <alignment vertical="center"/>
    </xf>
    <xf numFmtId="0" fontId="10" fillId="0" borderId="20" xfId="36" applyFont="1" applyBorder="1" applyAlignment="1">
      <alignment vertical="center"/>
    </xf>
    <xf numFmtId="0" fontId="10" fillId="0" borderId="42" xfId="36" applyFont="1" applyBorder="1" applyAlignment="1">
      <alignment vertical="center"/>
    </xf>
    <xf numFmtId="0" fontId="10" fillId="0" borderId="22" xfId="36" applyFont="1" applyBorder="1" applyAlignment="1">
      <alignment vertical="center"/>
    </xf>
    <xf numFmtId="0" fontId="10" fillId="0" borderId="121" xfId="36" applyFont="1" applyBorder="1" applyAlignment="1">
      <alignment vertical="center"/>
    </xf>
    <xf numFmtId="0" fontId="10" fillId="0" borderId="128" xfId="36" applyFont="1" applyBorder="1" applyAlignment="1">
      <alignment vertical="center"/>
    </xf>
    <xf numFmtId="0" fontId="10" fillId="0" borderId="102" xfId="36" applyFont="1" applyBorder="1" applyAlignment="1">
      <alignment vertical="center"/>
    </xf>
    <xf numFmtId="0" fontId="65" fillId="0" borderId="39" xfId="36" applyFont="1" applyBorder="1" applyAlignment="1">
      <alignment vertical="center"/>
    </xf>
    <xf numFmtId="0" fontId="10" fillId="0" borderId="19" xfId="36" applyFont="1" applyBorder="1" applyAlignment="1">
      <alignment vertical="center"/>
    </xf>
    <xf numFmtId="4" fontId="67" fillId="19" borderId="1" xfId="36" applyNumberFormat="1" applyFont="1" applyFill="1" applyBorder="1" applyAlignment="1">
      <alignment horizontal="left" vertical="center"/>
    </xf>
    <xf numFmtId="4" fontId="67" fillId="19" borderId="39" xfId="36" applyNumberFormat="1" applyFont="1" applyFill="1" applyBorder="1" applyAlignment="1">
      <alignment horizontal="left" vertical="center"/>
    </xf>
    <xf numFmtId="0" fontId="19" fillId="6" borderId="20" xfId="36" applyFont="1" applyFill="1" applyBorder="1" applyAlignment="1">
      <alignment horizontal="center" vertical="center"/>
    </xf>
    <xf numFmtId="0" fontId="19" fillId="6" borderId="42" xfId="36" applyFont="1" applyFill="1" applyBorder="1" applyAlignment="1">
      <alignment horizontal="center" vertical="center"/>
    </xf>
    <xf numFmtId="0" fontId="19" fillId="6" borderId="48" xfId="36" applyFont="1" applyFill="1" applyBorder="1" applyAlignment="1">
      <alignment horizontal="center" vertical="center"/>
    </xf>
    <xf numFmtId="0" fontId="8" fillId="0" borderId="1" xfId="36" applyFont="1" applyBorder="1" applyAlignment="1">
      <alignment horizontal="center" vertical="center"/>
    </xf>
    <xf numFmtId="0" fontId="8" fillId="0" borderId="39" xfId="36" applyFont="1" applyBorder="1" applyAlignment="1">
      <alignment horizontal="center" vertical="center"/>
    </xf>
    <xf numFmtId="0" fontId="8" fillId="0" borderId="5" xfId="36" applyFont="1" applyBorder="1" applyAlignment="1">
      <alignment horizontal="center" vertical="center"/>
    </xf>
    <xf numFmtId="4" fontId="67" fillId="6" borderId="1" xfId="36" applyNumberFormat="1" applyFont="1" applyFill="1" applyBorder="1" applyAlignment="1">
      <alignment horizontal="left" vertical="center"/>
    </xf>
    <xf numFmtId="4" fontId="67" fillId="6" borderId="39" xfId="36" applyNumberFormat="1" applyFont="1" applyFill="1" applyBorder="1" applyAlignment="1">
      <alignment horizontal="left" vertical="center"/>
    </xf>
    <xf numFmtId="0" fontId="8" fillId="0" borderId="1" xfId="5" applyFont="1" applyBorder="1" applyAlignment="1">
      <alignment horizontal="center" vertical="center"/>
    </xf>
    <xf numFmtId="0" fontId="8" fillId="0" borderId="39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49" fontId="10" fillId="0" borderId="24" xfId="36" applyNumberFormat="1" applyFont="1" applyBorder="1" applyAlignment="1">
      <alignment horizontal="center" vertical="center"/>
    </xf>
    <xf numFmtId="49" fontId="10" fillId="0" borderId="29" xfId="36" applyNumberFormat="1" applyFont="1" applyBorder="1" applyAlignment="1">
      <alignment horizontal="center" vertical="center"/>
    </xf>
    <xf numFmtId="49" fontId="10" fillId="0" borderId="13" xfId="36" applyNumberFormat="1" applyFont="1" applyBorder="1" applyAlignment="1">
      <alignment horizontal="center" vertical="center"/>
    </xf>
    <xf numFmtId="0" fontId="3" fillId="7" borderId="0" xfId="5" applyFont="1" applyFill="1" applyAlignment="1">
      <alignment horizontal="center" vertical="center"/>
    </xf>
    <xf numFmtId="49" fontId="10" fillId="0" borderId="73" xfId="36" applyNumberFormat="1" applyFont="1" applyBorder="1" applyAlignment="1">
      <alignment horizontal="center" vertical="center" wrapText="1"/>
    </xf>
    <xf numFmtId="49" fontId="10" fillId="0" borderId="34" xfId="36" applyNumberFormat="1" applyFont="1" applyBorder="1" applyAlignment="1">
      <alignment horizontal="center" vertical="center" wrapText="1"/>
    </xf>
    <xf numFmtId="49" fontId="10" fillId="0" borderId="13" xfId="36" applyNumberFormat="1" applyFont="1" applyBorder="1" applyAlignment="1">
      <alignment horizontal="center" vertical="center" wrapText="1"/>
    </xf>
    <xf numFmtId="166" fontId="17" fillId="16" borderId="54" xfId="6" applyNumberFormat="1" applyFont="1" applyFill="1" applyBorder="1" applyAlignment="1">
      <alignment horizontal="right" vertical="center" indent="2"/>
    </xf>
    <xf numFmtId="166" fontId="17" fillId="16" borderId="22" xfId="6" applyNumberFormat="1" applyFont="1" applyFill="1" applyBorder="1" applyAlignment="1">
      <alignment horizontal="right" vertical="center" indent="2"/>
    </xf>
    <xf numFmtId="166" fontId="16" fillId="16" borderId="1" xfId="6" applyNumberFormat="1" applyFont="1" applyFill="1" applyBorder="1" applyAlignment="1">
      <alignment horizontal="right" vertical="center" indent="2"/>
    </xf>
    <xf numFmtId="166" fontId="16" fillId="16" borderId="5" xfId="6" applyNumberFormat="1" applyFont="1" applyFill="1" applyBorder="1" applyAlignment="1">
      <alignment horizontal="right" vertical="center" indent="2"/>
    </xf>
    <xf numFmtId="0" fontId="15" fillId="0" borderId="45" xfId="6" applyFont="1" applyBorder="1" applyAlignment="1">
      <alignment horizontal="center" vertical="center"/>
    </xf>
    <xf numFmtId="0" fontId="15" fillId="0" borderId="35" xfId="6" applyFont="1" applyBorder="1" applyAlignment="1">
      <alignment horizontal="center" vertical="center"/>
    </xf>
    <xf numFmtId="0" fontId="15" fillId="0" borderId="14" xfId="6" applyFont="1" applyBorder="1" applyAlignment="1">
      <alignment horizontal="center" vertical="center"/>
    </xf>
    <xf numFmtId="166" fontId="8" fillId="16" borderId="74" xfId="6" applyNumberFormat="1" applyFont="1" applyFill="1" applyBorder="1" applyAlignment="1">
      <alignment horizontal="center" vertical="center" wrapText="1"/>
    </xf>
    <xf numFmtId="166" fontId="8" fillId="16" borderId="106" xfId="6" applyNumberFormat="1" applyFont="1" applyFill="1" applyBorder="1" applyAlignment="1">
      <alignment horizontal="center" vertical="center" wrapText="1"/>
    </xf>
    <xf numFmtId="166" fontId="8" fillId="16" borderId="56" xfId="6" applyNumberFormat="1" applyFont="1" applyFill="1" applyBorder="1" applyAlignment="1">
      <alignment horizontal="center" vertical="center" wrapText="1"/>
    </xf>
    <xf numFmtId="166" fontId="8" fillId="16" borderId="36" xfId="6" applyNumberFormat="1" applyFont="1" applyFill="1" applyBorder="1" applyAlignment="1">
      <alignment horizontal="center" vertical="center" wrapText="1"/>
    </xf>
    <xf numFmtId="166" fontId="8" fillId="16" borderId="11" xfId="6" applyNumberFormat="1" applyFont="1" applyFill="1" applyBorder="1" applyAlignment="1">
      <alignment horizontal="center" vertical="center" wrapText="1"/>
    </xf>
    <xf numFmtId="166" fontId="8" fillId="16" borderId="15" xfId="6" applyNumberFormat="1" applyFont="1" applyFill="1" applyBorder="1" applyAlignment="1">
      <alignment horizontal="center" vertical="center" wrapText="1"/>
    </xf>
    <xf numFmtId="0" fontId="19" fillId="0" borderId="0" xfId="6" applyFont="1" applyAlignment="1">
      <alignment horizontal="center"/>
    </xf>
    <xf numFmtId="166" fontId="17" fillId="16" borderId="6" xfId="6" applyNumberFormat="1" applyFont="1" applyFill="1" applyBorder="1" applyAlignment="1">
      <alignment horizontal="right" vertical="center" indent="2"/>
    </xf>
    <xf numFmtId="166" fontId="17" fillId="16" borderId="10" xfId="6" applyNumberFormat="1" applyFont="1" applyFill="1" applyBorder="1" applyAlignment="1">
      <alignment horizontal="right" vertical="center" indent="2"/>
    </xf>
    <xf numFmtId="0" fontId="3" fillId="13" borderId="1" xfId="6" applyFont="1" applyFill="1" applyBorder="1" applyAlignment="1">
      <alignment horizontal="center" vertical="center"/>
    </xf>
    <xf numFmtId="0" fontId="3" fillId="13" borderId="39" xfId="6" applyFont="1" applyFill="1" applyBorder="1" applyAlignment="1">
      <alignment horizontal="center" vertical="center"/>
    </xf>
    <xf numFmtId="0" fontId="3" fillId="13" borderId="5" xfId="6" applyFont="1" applyFill="1" applyBorder="1" applyAlignment="1">
      <alignment horizontal="center" vertical="center"/>
    </xf>
    <xf numFmtId="167" fontId="17" fillId="6" borderId="54" xfId="6" applyNumberFormat="1" applyFont="1" applyFill="1" applyBorder="1" applyAlignment="1">
      <alignment horizontal="right" vertical="center" indent="2"/>
    </xf>
    <xf numFmtId="167" fontId="17" fillId="6" borderId="22" xfId="6" applyNumberFormat="1" applyFont="1" applyFill="1" applyBorder="1" applyAlignment="1">
      <alignment horizontal="right" vertical="center" indent="2"/>
    </xf>
    <xf numFmtId="0" fontId="15" fillId="0" borderId="0" xfId="6" applyFont="1" applyAlignment="1">
      <alignment horizontal="center"/>
    </xf>
    <xf numFmtId="0" fontId="16" fillId="0" borderId="45" xfId="6" applyFont="1" applyBorder="1" applyAlignment="1">
      <alignment horizontal="center" vertical="center"/>
    </xf>
    <xf numFmtId="0" fontId="16" fillId="0" borderId="14" xfId="6" applyFont="1" applyBorder="1" applyAlignment="1">
      <alignment horizontal="center" vertical="center"/>
    </xf>
    <xf numFmtId="0" fontId="8" fillId="6" borderId="6" xfId="6" applyFont="1" applyFill="1" applyBorder="1" applyAlignment="1">
      <alignment horizontal="center" vertical="center"/>
    </xf>
    <xf numFmtId="0" fontId="8" fillId="6" borderId="10" xfId="6" applyFont="1" applyFill="1" applyBorder="1" applyAlignment="1">
      <alignment horizontal="center" vertical="center"/>
    </xf>
    <xf numFmtId="0" fontId="8" fillId="6" borderId="101" xfId="6" applyFont="1" applyFill="1" applyBorder="1" applyAlignment="1">
      <alignment horizontal="center" vertical="center" wrapText="1"/>
    </xf>
    <xf numFmtId="0" fontId="8" fillId="6" borderId="102" xfId="6" applyFont="1" applyFill="1" applyBorder="1" applyAlignment="1">
      <alignment horizontal="center" vertical="center" wrapText="1"/>
    </xf>
    <xf numFmtId="167" fontId="17" fillId="6" borderId="6" xfId="6" applyNumberFormat="1" applyFont="1" applyFill="1" applyBorder="1" applyAlignment="1">
      <alignment horizontal="right" vertical="center" indent="2"/>
    </xf>
    <xf numFmtId="167" fontId="17" fillId="6" borderId="10" xfId="6" applyNumberFormat="1" applyFont="1" applyFill="1" applyBorder="1" applyAlignment="1">
      <alignment horizontal="right" vertical="center" indent="2"/>
    </xf>
    <xf numFmtId="167" fontId="16" fillId="6" borderId="1" xfId="6" applyNumberFormat="1" applyFont="1" applyFill="1" applyBorder="1" applyAlignment="1">
      <alignment horizontal="right" vertical="center" indent="2"/>
    </xf>
    <xf numFmtId="167" fontId="16" fillId="6" borderId="5" xfId="6" applyNumberFormat="1" applyFont="1" applyFill="1" applyBorder="1" applyAlignment="1">
      <alignment horizontal="right" vertical="center" indent="2"/>
    </xf>
    <xf numFmtId="0" fontId="16" fillId="15" borderId="2" xfId="2" applyFont="1" applyFill="1" applyBorder="1" applyAlignment="1">
      <alignment horizontal="left" vertical="center" wrapText="1"/>
    </xf>
    <xf numFmtId="0" fontId="16" fillId="15" borderId="39" xfId="2" applyFont="1" applyFill="1" applyBorder="1" applyAlignment="1">
      <alignment horizontal="left" vertical="center" wrapText="1"/>
    </xf>
    <xf numFmtId="0" fontId="16" fillId="14" borderId="2" xfId="2" applyFont="1" applyFill="1" applyBorder="1" applyAlignment="1">
      <alignment horizontal="left" vertical="center" wrapText="1"/>
    </xf>
    <xf numFmtId="0" fontId="16" fillId="14" borderId="39" xfId="2" applyFont="1" applyFill="1" applyBorder="1" applyAlignment="1">
      <alignment horizontal="left" vertical="center" wrapText="1"/>
    </xf>
    <xf numFmtId="0" fontId="16" fillId="6" borderId="2" xfId="2" applyFont="1" applyFill="1" applyBorder="1" applyAlignment="1">
      <alignment horizontal="left" vertical="center" wrapText="1"/>
    </xf>
    <xf numFmtId="0" fontId="16" fillId="6" borderId="39" xfId="2" applyFont="1" applyFill="1" applyBorder="1" applyAlignment="1">
      <alignment horizontal="left" vertical="center" wrapText="1"/>
    </xf>
    <xf numFmtId="49" fontId="18" fillId="5" borderId="0" xfId="2" applyNumberFormat="1" applyFont="1" applyFill="1" applyAlignment="1">
      <alignment horizontal="center"/>
    </xf>
    <xf numFmtId="0" fontId="15" fillId="0" borderId="0" xfId="1" applyFont="1" applyAlignment="1">
      <alignment horizontal="center"/>
    </xf>
    <xf numFmtId="4" fontId="9" fillId="0" borderId="1" xfId="3" applyNumberFormat="1" applyFont="1" applyBorder="1" applyAlignment="1">
      <alignment horizontal="center" vertical="center" wrapText="1"/>
    </xf>
    <xf numFmtId="4" fontId="9" fillId="0" borderId="50" xfId="3" applyNumberFormat="1" applyFont="1" applyBorder="1" applyAlignment="1">
      <alignment horizontal="center" vertical="center" wrapText="1"/>
    </xf>
    <xf numFmtId="0" fontId="8" fillId="3" borderId="9" xfId="4" applyFont="1" applyFill="1" applyBorder="1" applyAlignment="1">
      <alignment horizontal="center" vertical="center" wrapText="1"/>
    </xf>
    <xf numFmtId="0" fontId="8" fillId="3" borderId="26" xfId="4" applyFont="1" applyFill="1" applyBorder="1" applyAlignment="1">
      <alignment horizontal="center" vertical="center" wrapText="1"/>
    </xf>
    <xf numFmtId="0" fontId="8" fillId="0" borderId="64" xfId="7" applyFont="1" applyBorder="1" applyAlignment="1">
      <alignment horizontal="center" vertical="center" wrapText="1"/>
    </xf>
    <xf numFmtId="0" fontId="8" fillId="0" borderId="38" xfId="7" applyFont="1" applyBorder="1" applyAlignment="1">
      <alignment horizontal="center" vertical="center" wrapText="1"/>
    </xf>
    <xf numFmtId="0" fontId="8" fillId="0" borderId="73" xfId="7" applyFont="1" applyBorder="1" applyAlignment="1">
      <alignment horizontal="center" vertical="center" wrapText="1"/>
    </xf>
    <xf numFmtId="0" fontId="8" fillId="0" borderId="13" xfId="7" applyFont="1" applyBorder="1" applyAlignment="1">
      <alignment horizontal="center" vertical="center" wrapText="1"/>
    </xf>
    <xf numFmtId="0" fontId="5" fillId="0" borderId="65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9" fillId="11" borderId="45" xfId="7" applyFont="1" applyFill="1" applyBorder="1" applyAlignment="1">
      <alignment horizontal="center" vertical="center" wrapText="1"/>
    </xf>
    <xf numFmtId="0" fontId="9" fillId="11" borderId="14" xfId="7" applyFont="1" applyFill="1" applyBorder="1" applyAlignment="1">
      <alignment horizontal="center" vertical="center" wrapText="1"/>
    </xf>
    <xf numFmtId="0" fontId="9" fillId="11" borderId="74" xfId="7" applyFont="1" applyFill="1" applyBorder="1" applyAlignment="1">
      <alignment horizontal="center" vertical="center" wrapText="1"/>
    </xf>
    <xf numFmtId="0" fontId="9" fillId="11" borderId="11" xfId="7" applyFont="1" applyFill="1" applyBorder="1" applyAlignment="1">
      <alignment horizontal="center" vertical="center" wrapText="1"/>
    </xf>
    <xf numFmtId="0" fontId="8" fillId="4" borderId="9" xfId="4" applyFont="1" applyFill="1" applyBorder="1" applyAlignment="1">
      <alignment horizontal="center" vertical="center" wrapText="1"/>
    </xf>
    <xf numFmtId="0" fontId="8" fillId="4" borderId="26" xfId="4" applyFont="1" applyFill="1" applyBorder="1" applyAlignment="1">
      <alignment horizontal="center" vertical="center" wrapText="1"/>
    </xf>
    <xf numFmtId="4" fontId="8" fillId="0" borderId="45" xfId="4" applyNumberFormat="1" applyFont="1" applyBorder="1" applyAlignment="1">
      <alignment horizontal="center" vertical="center" wrapText="1"/>
    </xf>
    <xf numFmtId="4" fontId="8" fillId="0" borderId="14" xfId="4" applyNumberFormat="1" applyFont="1" applyBorder="1" applyAlignment="1">
      <alignment horizontal="center" vertical="center" wrapText="1"/>
    </xf>
    <xf numFmtId="4" fontId="8" fillId="0" borderId="106" xfId="4" applyNumberFormat="1" applyFont="1" applyBorder="1" applyAlignment="1">
      <alignment horizontal="center" vertical="center" wrapText="1"/>
    </xf>
    <xf numFmtId="4" fontId="8" fillId="0" borderId="15" xfId="4" applyNumberFormat="1" applyFont="1" applyBorder="1" applyAlignment="1">
      <alignment horizontal="center" vertical="center" wrapText="1"/>
    </xf>
    <xf numFmtId="0" fontId="8" fillId="0" borderId="104" xfId="7" applyFont="1" applyBorder="1" applyAlignment="1">
      <alignment horizontal="center" vertical="center" wrapText="1"/>
    </xf>
    <xf numFmtId="0" fontId="8" fillId="0" borderId="47" xfId="7" applyFont="1" applyBorder="1" applyAlignment="1">
      <alignment horizontal="center" vertical="center" wrapText="1"/>
    </xf>
    <xf numFmtId="0" fontId="8" fillId="0" borderId="90" xfId="7" applyFont="1" applyBorder="1" applyAlignment="1">
      <alignment horizontal="center" vertical="center"/>
    </xf>
    <xf numFmtId="0" fontId="15" fillId="0" borderId="91" xfId="7" applyFont="1" applyBorder="1" applyAlignment="1">
      <alignment horizontal="center" vertical="center"/>
    </xf>
    <xf numFmtId="0" fontId="5" fillId="0" borderId="64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73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90" xfId="2" applyFont="1" applyBorder="1" applyAlignment="1">
      <alignment horizontal="center" vertical="center"/>
    </xf>
    <xf numFmtId="0" fontId="5" fillId="0" borderId="91" xfId="2" applyFont="1" applyBorder="1" applyAlignment="1">
      <alignment horizontal="center" vertical="center"/>
    </xf>
    <xf numFmtId="49" fontId="19" fillId="0" borderId="0" xfId="2" applyNumberFormat="1" applyFont="1" applyAlignment="1">
      <alignment horizontal="center" vertical="center" wrapText="1"/>
    </xf>
    <xf numFmtId="0" fontId="5" fillId="0" borderId="104" xfId="2" applyFont="1" applyBorder="1" applyAlignment="1">
      <alignment horizontal="center" vertical="center"/>
    </xf>
    <xf numFmtId="0" fontId="5" fillId="0" borderId="55" xfId="2" applyFont="1" applyBorder="1" applyAlignment="1">
      <alignment horizontal="center" vertical="center"/>
    </xf>
    <xf numFmtId="0" fontId="8" fillId="0" borderId="74" xfId="7" applyFont="1" applyBorder="1" applyAlignment="1">
      <alignment horizontal="center" vertical="center" wrapText="1"/>
    </xf>
    <xf numFmtId="0" fontId="8" fillId="0" borderId="11" xfId="7" applyFont="1" applyBorder="1" applyAlignment="1">
      <alignment horizontal="center" vertical="center" wrapText="1"/>
    </xf>
    <xf numFmtId="49" fontId="8" fillId="0" borderId="73" xfId="7" applyNumberFormat="1" applyFont="1" applyBorder="1" applyAlignment="1">
      <alignment horizontal="center" vertical="center" wrapText="1"/>
    </xf>
    <xf numFmtId="49" fontId="8" fillId="0" borderId="13" xfId="7" applyNumberFormat="1" applyFont="1" applyBorder="1" applyAlignment="1">
      <alignment horizontal="center" vertical="center" wrapText="1"/>
    </xf>
    <xf numFmtId="0" fontId="8" fillId="4" borderId="6" xfId="4" applyFont="1" applyFill="1" applyBorder="1" applyAlignment="1">
      <alignment horizontal="center" vertical="center" wrapText="1"/>
    </xf>
    <xf numFmtId="0" fontId="8" fillId="4" borderId="107" xfId="4" applyFont="1" applyFill="1" applyBorder="1" applyAlignment="1">
      <alignment horizontal="center" vertical="center" wrapText="1"/>
    </xf>
    <xf numFmtId="0" fontId="8" fillId="0" borderId="123" xfId="7" applyFont="1" applyBorder="1" applyAlignment="1">
      <alignment horizontal="center" vertical="center" wrapText="1"/>
    </xf>
    <xf numFmtId="0" fontId="8" fillId="0" borderId="41" xfId="7" applyFont="1" applyBorder="1" applyAlignment="1">
      <alignment horizontal="center" vertical="center" wrapText="1"/>
    </xf>
    <xf numFmtId="0" fontId="8" fillId="4" borderId="49" xfId="4" applyFont="1" applyFill="1" applyBorder="1" applyAlignment="1">
      <alignment horizontal="center" vertical="center" wrapText="1"/>
    </xf>
    <xf numFmtId="4" fontId="8" fillId="0" borderId="106" xfId="3" applyNumberFormat="1" applyFont="1" applyBorder="1" applyAlignment="1">
      <alignment horizontal="center" vertical="center" wrapText="1"/>
    </xf>
    <xf numFmtId="4" fontId="8" fillId="0" borderId="15" xfId="3" applyNumberFormat="1" applyFont="1" applyBorder="1" applyAlignment="1">
      <alignment horizontal="center" vertical="center" wrapText="1"/>
    </xf>
    <xf numFmtId="0" fontId="5" fillId="0" borderId="47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8" fillId="3" borderId="45" xfId="4" applyFont="1" applyFill="1" applyBorder="1" applyAlignment="1">
      <alignment horizontal="center" vertical="center" wrapText="1"/>
    </xf>
    <xf numFmtId="0" fontId="8" fillId="3" borderId="14" xfId="4" applyFont="1" applyFill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/>
    </xf>
    <xf numFmtId="0" fontId="8" fillId="0" borderId="45" xfId="4" applyFont="1" applyBorder="1" applyAlignment="1">
      <alignment horizontal="center" vertical="center" wrapText="1"/>
    </xf>
    <xf numFmtId="0" fontId="8" fillId="0" borderId="14" xfId="4" applyFont="1" applyBorder="1" applyAlignment="1">
      <alignment horizontal="center" vertical="center" wrapText="1"/>
    </xf>
    <xf numFmtId="0" fontId="8" fillId="3" borderId="6" xfId="4" applyFont="1" applyFill="1" applyBorder="1" applyAlignment="1">
      <alignment horizontal="center" vertical="center" wrapText="1"/>
    </xf>
    <xf numFmtId="0" fontId="8" fillId="3" borderId="107" xfId="4" applyFont="1" applyFill="1" applyBorder="1" applyAlignment="1">
      <alignment horizontal="center" vertical="center" wrapText="1"/>
    </xf>
    <xf numFmtId="0" fontId="8" fillId="0" borderId="65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4" fontId="28" fillId="0" borderId="56" xfId="2" applyNumberFormat="1" applyFont="1" applyBorder="1" applyAlignment="1">
      <alignment vertical="center" wrapText="1"/>
    </xf>
    <xf numFmtId="0" fontId="59" fillId="0" borderId="0" xfId="0" applyFont="1" applyAlignment="1">
      <alignment vertical="center" wrapText="1"/>
    </xf>
    <xf numFmtId="4" fontId="10" fillId="0" borderId="56" xfId="12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8" fillId="3" borderId="74" xfId="4" applyFont="1" applyFill="1" applyBorder="1" applyAlignment="1">
      <alignment horizontal="center" vertical="center" wrapText="1"/>
    </xf>
    <xf numFmtId="0" fontId="8" fillId="3" borderId="56" xfId="4" applyFont="1" applyFill="1" applyBorder="1" applyAlignment="1">
      <alignment horizontal="center" vertical="center" wrapText="1"/>
    </xf>
    <xf numFmtId="0" fontId="8" fillId="0" borderId="64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7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65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11" borderId="45" xfId="2" applyFont="1" applyFill="1" applyBorder="1" applyAlignment="1">
      <alignment horizontal="center" vertical="center" wrapText="1"/>
    </xf>
    <xf numFmtId="0" fontId="8" fillId="11" borderId="14" xfId="2" applyFont="1" applyFill="1" applyBorder="1" applyAlignment="1">
      <alignment horizontal="center" vertical="center" wrapText="1"/>
    </xf>
    <xf numFmtId="0" fontId="8" fillId="0" borderId="39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10" fillId="0" borderId="20" xfId="5" applyFont="1" applyBorder="1" applyAlignment="1">
      <alignment horizontal="left" vertical="center" wrapText="1"/>
    </xf>
    <xf numFmtId="0" fontId="10" fillId="0" borderId="48" xfId="5" applyFont="1" applyBorder="1" applyAlignment="1">
      <alignment horizontal="left" vertical="center" wrapText="1"/>
    </xf>
    <xf numFmtId="0" fontId="10" fillId="0" borderId="12" xfId="5" applyFont="1" applyBorder="1" applyAlignment="1">
      <alignment horizontal="left" vertical="center" wrapText="1"/>
    </xf>
    <xf numFmtId="0" fontId="10" fillId="0" borderId="47" xfId="5" applyFont="1" applyBorder="1" applyAlignment="1">
      <alignment horizontal="left" vertical="center" wrapText="1"/>
    </xf>
    <xf numFmtId="0" fontId="10" fillId="0" borderId="30" xfId="5" applyFont="1" applyBorder="1" applyAlignment="1">
      <alignment horizontal="left" vertical="center" wrapText="1"/>
    </xf>
    <xf numFmtId="0" fontId="10" fillId="0" borderId="51" xfId="5" applyFont="1" applyBorder="1" applyAlignment="1">
      <alignment horizontal="left" vertical="center" wrapText="1"/>
    </xf>
    <xf numFmtId="0" fontId="10" fillId="0" borderId="20" xfId="5" applyFont="1" applyBorder="1" applyAlignment="1">
      <alignment horizontal="left" vertical="center"/>
    </xf>
    <xf numFmtId="0" fontId="10" fillId="0" borderId="48" xfId="5" applyFont="1" applyBorder="1" applyAlignment="1">
      <alignment horizontal="left" vertical="center"/>
    </xf>
    <xf numFmtId="0" fontId="19" fillId="12" borderId="0" xfId="5" applyFont="1" applyFill="1" applyAlignment="1">
      <alignment horizontal="center"/>
    </xf>
    <xf numFmtId="0" fontId="8" fillId="0" borderId="2" xfId="5" applyFont="1" applyBorder="1" applyAlignment="1">
      <alignment horizontal="center" vertical="center"/>
    </xf>
    <xf numFmtId="0" fontId="8" fillId="0" borderId="50" xfId="5" applyFont="1" applyBorder="1" applyAlignment="1">
      <alignment horizontal="center" vertical="center"/>
    </xf>
    <xf numFmtId="0" fontId="47" fillId="0" borderId="73" xfId="5" applyFont="1" applyBorder="1" applyAlignment="1">
      <alignment horizontal="left" vertical="center"/>
    </xf>
    <xf numFmtId="0" fontId="10" fillId="0" borderId="7" xfId="5" applyFont="1" applyBorder="1" applyAlignment="1">
      <alignment horizontal="left" vertical="center"/>
    </xf>
    <xf numFmtId="0" fontId="10" fillId="0" borderId="46" xfId="5" applyFont="1" applyBorder="1" applyAlignment="1">
      <alignment horizontal="left" vertical="center"/>
    </xf>
    <xf numFmtId="4" fontId="8" fillId="0" borderId="90" xfId="3" applyNumberFormat="1" applyFont="1" applyBorder="1" applyAlignment="1">
      <alignment horizontal="center" vertical="center" wrapText="1"/>
    </xf>
    <xf numFmtId="4" fontId="8" fillId="0" borderId="91" xfId="3" applyNumberFormat="1" applyFont="1" applyBorder="1" applyAlignment="1">
      <alignment horizontal="center" vertical="center" wrapText="1"/>
    </xf>
    <xf numFmtId="0" fontId="19" fillId="0" borderId="0" xfId="4" applyFont="1" applyAlignment="1">
      <alignment horizontal="left"/>
    </xf>
    <xf numFmtId="0" fontId="8" fillId="0" borderId="64" xfId="19" applyFont="1" applyBorder="1" applyAlignment="1">
      <alignment horizontal="center" vertical="center" wrapText="1"/>
    </xf>
    <xf numFmtId="0" fontId="8" fillId="0" borderId="38" xfId="19" applyFont="1" applyBorder="1" applyAlignment="1">
      <alignment horizontal="center" vertical="center" wrapText="1"/>
    </xf>
    <xf numFmtId="49" fontId="8" fillId="0" borderId="73" xfId="19" applyNumberFormat="1" applyFont="1" applyBorder="1" applyAlignment="1">
      <alignment horizontal="center" vertical="center" wrapText="1"/>
    </xf>
    <xf numFmtId="49" fontId="8" fillId="0" borderId="13" xfId="19" applyNumberFormat="1" applyFont="1" applyBorder="1" applyAlignment="1">
      <alignment horizontal="center" vertical="center" wrapText="1"/>
    </xf>
    <xf numFmtId="0" fontId="8" fillId="0" borderId="73" xfId="19" applyFont="1" applyBorder="1" applyAlignment="1">
      <alignment horizontal="center" vertical="center" wrapText="1"/>
    </xf>
    <xf numFmtId="0" fontId="8" fillId="0" borderId="13" xfId="19" applyFont="1" applyBorder="1" applyAlignment="1">
      <alignment horizontal="center" vertical="center" wrapText="1"/>
    </xf>
    <xf numFmtId="49" fontId="19" fillId="0" borderId="0" xfId="2" applyNumberFormat="1" applyFont="1" applyAlignment="1">
      <alignment horizontal="left"/>
    </xf>
    <xf numFmtId="4" fontId="10" fillId="0" borderId="20" xfId="19" applyNumberFormat="1" applyFont="1" applyBorder="1" applyAlignment="1">
      <alignment horizontal="left" vertical="center" wrapText="1"/>
    </xf>
    <xf numFmtId="4" fontId="10" fillId="0" borderId="48" xfId="19" applyNumberFormat="1" applyFont="1" applyBorder="1" applyAlignment="1">
      <alignment horizontal="left" vertical="center" wrapText="1"/>
    </xf>
    <xf numFmtId="0" fontId="47" fillId="0" borderId="3" xfId="5" applyFont="1" applyBorder="1" applyAlignment="1">
      <alignment horizontal="left" vertical="center"/>
    </xf>
    <xf numFmtId="0" fontId="48" fillId="0" borderId="7" xfId="5" applyFont="1" applyBorder="1" applyAlignment="1">
      <alignment horizontal="left" vertical="center"/>
    </xf>
    <xf numFmtId="0" fontId="48" fillId="0" borderId="46" xfId="5" applyFont="1" applyBorder="1" applyAlignment="1">
      <alignment horizontal="left" vertical="center"/>
    </xf>
    <xf numFmtId="0" fontId="48" fillId="0" borderId="20" xfId="5" applyFont="1" applyBorder="1" applyAlignment="1">
      <alignment horizontal="left" vertical="center" wrapText="1"/>
    </xf>
    <xf numFmtId="0" fontId="48" fillId="0" borderId="48" xfId="5" applyFont="1" applyBorder="1" applyAlignment="1">
      <alignment horizontal="left" vertical="center" wrapText="1"/>
    </xf>
    <xf numFmtId="4" fontId="10" fillId="0" borderId="121" xfId="19" applyNumberFormat="1" applyFont="1" applyBorder="1" applyAlignment="1">
      <alignment horizontal="left" vertical="center" wrapText="1"/>
    </xf>
    <xf numFmtId="4" fontId="10" fillId="0" borderId="58" xfId="19" applyNumberFormat="1" applyFont="1" applyBorder="1" applyAlignment="1">
      <alignment horizontal="left" vertical="center" wrapText="1"/>
    </xf>
    <xf numFmtId="0" fontId="9" fillId="11" borderId="45" xfId="19" applyFont="1" applyFill="1" applyBorder="1" applyAlignment="1">
      <alignment horizontal="center" vertical="center" wrapText="1"/>
    </xf>
    <xf numFmtId="0" fontId="9" fillId="11" borderId="14" xfId="19" applyFont="1" applyFill="1" applyBorder="1" applyAlignment="1">
      <alignment horizontal="center" vertical="center" wrapText="1"/>
    </xf>
    <xf numFmtId="0" fontId="8" fillId="4" borderId="45" xfId="4" applyFont="1" applyFill="1" applyBorder="1" applyAlignment="1">
      <alignment horizontal="center" vertical="center" wrapText="1"/>
    </xf>
    <xf numFmtId="0" fontId="8" fillId="4" borderId="14" xfId="4" applyFont="1" applyFill="1" applyBorder="1" applyAlignment="1">
      <alignment horizontal="center" vertical="center" wrapText="1"/>
    </xf>
    <xf numFmtId="0" fontId="9" fillId="11" borderId="74" xfId="19" applyFont="1" applyFill="1" applyBorder="1" applyAlignment="1">
      <alignment horizontal="center" vertical="center" wrapText="1"/>
    </xf>
    <xf numFmtId="0" fontId="9" fillId="11" borderId="11" xfId="19" applyFont="1" applyFill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47" fillId="0" borderId="2" xfId="5" applyFont="1" applyBorder="1" applyAlignment="1">
      <alignment horizontal="left"/>
    </xf>
    <xf numFmtId="0" fontId="47" fillId="0" borderId="50" xfId="5" applyFont="1" applyBorder="1" applyAlignment="1">
      <alignment horizontal="left"/>
    </xf>
    <xf numFmtId="0" fontId="48" fillId="0" borderId="3" xfId="5" applyFont="1" applyBorder="1" applyAlignment="1">
      <alignment horizontal="left"/>
    </xf>
    <xf numFmtId="0" fontId="8" fillId="0" borderId="104" xfId="19" applyFont="1" applyBorder="1" applyAlignment="1">
      <alignment horizontal="center" vertical="center" wrapText="1"/>
    </xf>
    <xf numFmtId="0" fontId="8" fillId="0" borderId="47" xfId="19" applyFont="1" applyBorder="1" applyAlignment="1">
      <alignment horizontal="center" vertical="center" wrapText="1"/>
    </xf>
    <xf numFmtId="0" fontId="8" fillId="0" borderId="65" xfId="19" applyFont="1" applyBorder="1" applyAlignment="1">
      <alignment horizontal="center" vertical="center" wrapText="1"/>
    </xf>
    <xf numFmtId="0" fontId="8" fillId="0" borderId="12" xfId="19" applyFont="1" applyBorder="1" applyAlignment="1">
      <alignment horizontal="center" vertical="center" wrapText="1"/>
    </xf>
    <xf numFmtId="0" fontId="8" fillId="3" borderId="49" xfId="4" applyFont="1" applyFill="1" applyBorder="1" applyAlignment="1">
      <alignment horizontal="center" vertical="center" wrapText="1"/>
    </xf>
    <xf numFmtId="0" fontId="48" fillId="0" borderId="13" xfId="5" applyFont="1" applyBorder="1" applyAlignment="1">
      <alignment horizontal="left"/>
    </xf>
    <xf numFmtId="0" fontId="48" fillId="0" borderId="29" xfId="5" applyFont="1" applyBorder="1" applyAlignment="1">
      <alignment horizontal="left"/>
    </xf>
    <xf numFmtId="0" fontId="48" fillId="0" borderId="19" xfId="5" applyFont="1" applyBorder="1" applyAlignment="1">
      <alignment horizontal="left"/>
    </xf>
    <xf numFmtId="0" fontId="48" fillId="0" borderId="19" xfId="5" applyFont="1" applyBorder="1" applyAlignment="1">
      <alignment horizontal="left" vertical="center" wrapText="1"/>
    </xf>
    <xf numFmtId="0" fontId="47" fillId="0" borderId="2" xfId="5" applyFont="1" applyBorder="1" applyAlignment="1">
      <alignment horizontal="left" vertical="center"/>
    </xf>
    <xf numFmtId="0" fontId="47" fillId="0" borderId="50" xfId="5" applyFont="1" applyBorder="1" applyAlignment="1">
      <alignment horizontal="left" vertical="center"/>
    </xf>
    <xf numFmtId="4" fontId="8" fillId="0" borderId="90" xfId="4" applyNumberFormat="1" applyFont="1" applyBorder="1" applyAlignment="1">
      <alignment horizontal="center" vertical="center" wrapText="1"/>
    </xf>
    <xf numFmtId="4" fontId="8" fillId="0" borderId="91" xfId="4" applyNumberFormat="1" applyFont="1" applyBorder="1" applyAlignment="1">
      <alignment horizontal="center" vertical="center" wrapText="1"/>
    </xf>
    <xf numFmtId="0" fontId="5" fillId="0" borderId="64" xfId="4" applyFont="1" applyBorder="1" applyAlignment="1">
      <alignment horizontal="center" vertical="center"/>
    </xf>
    <xf numFmtId="0" fontId="5" fillId="0" borderId="37" xfId="4" applyFont="1" applyBorder="1" applyAlignment="1">
      <alignment horizontal="center" vertical="center"/>
    </xf>
    <xf numFmtId="0" fontId="5" fillId="0" borderId="73" xfId="4" applyFont="1" applyBorder="1" applyAlignment="1">
      <alignment horizontal="center" vertical="center"/>
    </xf>
    <xf numFmtId="0" fontId="5" fillId="0" borderId="34" xfId="4" applyFont="1" applyBorder="1" applyAlignment="1">
      <alignment horizontal="center" vertical="center"/>
    </xf>
    <xf numFmtId="0" fontId="5" fillId="0" borderId="65" xfId="4" applyFont="1" applyBorder="1" applyAlignment="1">
      <alignment horizontal="center" vertical="center"/>
    </xf>
    <xf numFmtId="0" fontId="5" fillId="0" borderId="33" xfId="4" applyFont="1" applyBorder="1" applyAlignment="1">
      <alignment horizontal="center" vertical="center"/>
    </xf>
    <xf numFmtId="0" fontId="8" fillId="0" borderId="123" xfId="19" applyFont="1" applyBorder="1" applyAlignment="1">
      <alignment horizontal="center" vertical="center" wrapText="1"/>
    </xf>
    <xf numFmtId="0" fontId="8" fillId="0" borderId="41" xfId="19" applyFont="1" applyBorder="1" applyAlignment="1">
      <alignment horizontal="center" vertical="center" wrapText="1"/>
    </xf>
    <xf numFmtId="4" fontId="10" fillId="0" borderId="26" xfId="12" applyNumberFormat="1" applyFont="1" applyBorder="1" applyAlignment="1">
      <alignment horizontal="center" vertical="center" wrapText="1"/>
    </xf>
    <xf numFmtId="4" fontId="10" fillId="0" borderId="35" xfId="12" applyNumberFormat="1" applyFont="1" applyBorder="1" applyAlignment="1">
      <alignment horizontal="center" vertical="center" wrapText="1"/>
    </xf>
    <xf numFmtId="4" fontId="10" fillId="0" borderId="14" xfId="12" applyNumberFormat="1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48" fillId="0" borderId="2" xfId="5" applyFont="1" applyBorder="1" applyAlignment="1">
      <alignment horizontal="left" vertical="center" wrapText="1"/>
    </xf>
    <xf numFmtId="0" fontId="48" fillId="0" borderId="50" xfId="5" applyFont="1" applyBorder="1" applyAlignment="1">
      <alignment horizontal="left" vertical="center" wrapText="1"/>
    </xf>
    <xf numFmtId="0" fontId="8" fillId="0" borderId="74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4" borderId="10" xfId="4" applyFont="1" applyFill="1" applyBorder="1" applyAlignment="1">
      <alignment horizontal="center" vertical="center" wrapText="1"/>
    </xf>
    <xf numFmtId="0" fontId="8" fillId="4" borderId="102" xfId="4" applyFont="1" applyFill="1" applyBorder="1" applyAlignment="1">
      <alignment horizontal="center" vertical="center" wrapText="1"/>
    </xf>
    <xf numFmtId="0" fontId="44" fillId="0" borderId="29" xfId="23" applyFont="1" applyBorder="1" applyAlignment="1">
      <alignment horizontal="left" vertical="center"/>
    </xf>
    <xf numFmtId="0" fontId="44" fillId="0" borderId="57" xfId="23" applyFont="1" applyBorder="1" applyAlignment="1">
      <alignment horizontal="left" vertical="center" wrapText="1"/>
    </xf>
    <xf numFmtId="49" fontId="19" fillId="0" borderId="0" xfId="2" applyNumberFormat="1" applyFont="1" applyAlignment="1">
      <alignment horizontal="center" vertical="center"/>
    </xf>
    <xf numFmtId="0" fontId="8" fillId="0" borderId="64" xfId="30" applyFont="1" applyBorder="1" applyAlignment="1">
      <alignment horizontal="center" vertical="center" wrapText="1"/>
    </xf>
    <xf numFmtId="0" fontId="8" fillId="0" borderId="38" xfId="30" applyFont="1" applyBorder="1" applyAlignment="1">
      <alignment horizontal="center" vertical="center" wrapText="1"/>
    </xf>
    <xf numFmtId="0" fontId="8" fillId="0" borderId="73" xfId="30" applyFont="1" applyBorder="1" applyAlignment="1">
      <alignment horizontal="center" vertical="center" wrapText="1"/>
    </xf>
    <xf numFmtId="0" fontId="8" fillId="0" borderId="13" xfId="30" applyFont="1" applyBorder="1" applyAlignment="1">
      <alignment horizontal="center" vertical="center" wrapText="1"/>
    </xf>
    <xf numFmtId="0" fontId="5" fillId="0" borderId="46" xfId="2" applyFont="1" applyBorder="1" applyAlignment="1">
      <alignment horizontal="center" vertical="center"/>
    </xf>
    <xf numFmtId="0" fontId="5" fillId="0" borderId="5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57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1" xfId="2" applyFont="1" applyBorder="1" applyAlignment="1">
      <alignment horizontal="center" vertical="center"/>
    </xf>
    <xf numFmtId="0" fontId="8" fillId="0" borderId="55" xfId="19" applyFont="1" applyBorder="1" applyAlignment="1">
      <alignment horizontal="center" vertical="center" wrapText="1"/>
    </xf>
    <xf numFmtId="0" fontId="8" fillId="0" borderId="34" xfId="19" applyFont="1" applyBorder="1" applyAlignment="1">
      <alignment horizontal="center" vertical="center" wrapText="1"/>
    </xf>
    <xf numFmtId="49" fontId="18" fillId="6" borderId="0" xfId="2" applyNumberFormat="1" applyFont="1" applyFill="1" applyAlignment="1">
      <alignment horizontal="center"/>
    </xf>
    <xf numFmtId="4" fontId="10" fillId="0" borderId="123" xfId="2" applyNumberFormat="1" applyFont="1" applyBorder="1" applyAlignment="1">
      <alignment horizontal="left" vertical="center" wrapText="1"/>
    </xf>
    <xf numFmtId="168" fontId="8" fillId="3" borderId="9" xfId="4" applyNumberFormat="1" applyFont="1" applyFill="1" applyBorder="1" applyAlignment="1">
      <alignment horizontal="center" vertical="center" wrapText="1"/>
    </xf>
    <xf numFmtId="168" fontId="8" fillId="3" borderId="26" xfId="4" applyNumberFormat="1" applyFont="1" applyFill="1" applyBorder="1" applyAlignment="1">
      <alignment horizontal="center" vertical="center" wrapText="1"/>
    </xf>
    <xf numFmtId="168" fontId="9" fillId="11" borderId="45" xfId="19" applyNumberFormat="1" applyFont="1" applyFill="1" applyBorder="1" applyAlignment="1">
      <alignment horizontal="center" vertical="center" wrapText="1"/>
    </xf>
    <xf numFmtId="168" fontId="9" fillId="11" borderId="14" xfId="19" applyNumberFormat="1" applyFont="1" applyFill="1" applyBorder="1" applyAlignment="1">
      <alignment horizontal="center" vertical="center" wrapText="1"/>
    </xf>
    <xf numFmtId="168" fontId="8" fillId="4" borderId="9" xfId="4" applyNumberFormat="1" applyFont="1" applyFill="1" applyBorder="1" applyAlignment="1">
      <alignment horizontal="center" vertical="center" wrapText="1"/>
    </xf>
    <xf numFmtId="168" fontId="8" fillId="4" borderId="49" xfId="4" applyNumberFormat="1" applyFont="1" applyFill="1" applyBorder="1" applyAlignment="1">
      <alignment horizontal="center" vertical="center" wrapText="1"/>
    </xf>
    <xf numFmtId="168" fontId="8" fillId="3" borderId="49" xfId="4" applyNumberFormat="1" applyFont="1" applyFill="1" applyBorder="1" applyAlignment="1">
      <alignment horizontal="center" vertical="center" wrapText="1"/>
    </xf>
    <xf numFmtId="49" fontId="18" fillId="5" borderId="0" xfId="2" applyNumberFormat="1" applyFont="1" applyFill="1" applyAlignment="1">
      <alignment horizontal="center" vertical="center"/>
    </xf>
    <xf numFmtId="168" fontId="8" fillId="4" borderId="26" xfId="4" applyNumberFormat="1" applyFont="1" applyFill="1" applyBorder="1" applyAlignment="1">
      <alignment horizontal="center" vertical="center" wrapText="1"/>
    </xf>
    <xf numFmtId="0" fontId="19" fillId="6" borderId="0" xfId="2" applyFont="1" applyFill="1" applyAlignment="1">
      <alignment horizontal="center" vertical="center"/>
    </xf>
    <xf numFmtId="0" fontId="22" fillId="0" borderId="45" xfId="19" applyFont="1" applyBorder="1" applyAlignment="1">
      <alignment horizontal="center" vertical="center" wrapText="1"/>
    </xf>
    <xf numFmtId="0" fontId="22" fillId="0" borderId="14" xfId="19" applyFont="1" applyBorder="1" applyAlignment="1">
      <alignment horizontal="center" vertical="center" wrapText="1"/>
    </xf>
  </cellXfs>
  <cellStyles count="37">
    <cellStyle name="Normální" xfId="0" builtinId="0"/>
    <cellStyle name="Normální 10" xfId="27" xr:uid="{00000000-0005-0000-0000-000001000000}"/>
    <cellStyle name="Normální 10 2" xfId="31" xr:uid="{00000000-0005-0000-0000-000002000000}"/>
    <cellStyle name="Normální 11 2" xfId="19" xr:uid="{00000000-0005-0000-0000-000003000000}"/>
    <cellStyle name="normální 2" xfId="1" xr:uid="{00000000-0005-0000-0000-000004000000}"/>
    <cellStyle name="normální 2 2" xfId="35" xr:uid="{00000000-0005-0000-0000-000005000000}"/>
    <cellStyle name="Normální 3" xfId="7" xr:uid="{00000000-0005-0000-0000-000006000000}"/>
    <cellStyle name="Normální 4" xfId="25" xr:uid="{00000000-0005-0000-0000-000007000000}"/>
    <cellStyle name="Normální 5" xfId="30" xr:uid="{00000000-0005-0000-0000-000008000000}"/>
    <cellStyle name="Normální 6" xfId="14" xr:uid="{00000000-0005-0000-0000-000009000000}"/>
    <cellStyle name="Normální 7" xfId="15" xr:uid="{00000000-0005-0000-0000-00000A000000}"/>
    <cellStyle name="Normální 8" xfId="16" xr:uid="{00000000-0005-0000-0000-00000B000000}"/>
    <cellStyle name="Normální 9" xfId="28" xr:uid="{00000000-0005-0000-0000-00000C000000}"/>
    <cellStyle name="normální_01 Sumář požad. odborů+návrh EO II. z 09-09-2009 2" xfId="9" xr:uid="{00000000-0005-0000-0000-00000E000000}"/>
    <cellStyle name="normální_03 Podrobny_rozpis_rozpoctu_2010_Klíma" xfId="33" xr:uid="{00000000-0005-0000-0000-00000F000000}"/>
    <cellStyle name="normální_03. Ekonomický" xfId="12" xr:uid="{00000000-0005-0000-0000-000010000000}"/>
    <cellStyle name="normální_05 Návrh rozpočtu 2009 - tabulky" xfId="6" xr:uid="{00000000-0005-0000-0000-000011000000}"/>
    <cellStyle name="normální_05. Návrh rozpočtu 2009 - rozpis příjmů 2" xfId="5" xr:uid="{00000000-0005-0000-0000-000012000000}"/>
    <cellStyle name="normální_05. Návrh rozpočtu 2009 - rozpis příjmů 3" xfId="24" xr:uid="{00000000-0005-0000-0000-000013000000}"/>
    <cellStyle name="normální_05. Návrh rozpočtu 2009 - rozpis příjmů_03. Tabulková část 2013" xfId="36" xr:uid="{26D4489E-9017-486B-A3D3-88E5085EBC05}"/>
    <cellStyle name="normální_07  Návrh rozpočtu 2010 - výdaje peněžních fondů" xfId="29" xr:uid="{00000000-0005-0000-0000-000014000000}"/>
    <cellStyle name="normální_2. čtení rozpočtu 2006 - příjmy" xfId="17" xr:uid="{00000000-0005-0000-0000-000015000000}"/>
    <cellStyle name="normální_2. Rozpočet 2007 - tabulky" xfId="23" xr:uid="{00000000-0005-0000-0000-000016000000}"/>
    <cellStyle name="normální_Rozpis výdajů 03 bez PO" xfId="2" xr:uid="{00000000-0005-0000-0000-000017000000}"/>
    <cellStyle name="normální_Rozpis výdajů 03 bez PO 2" xfId="8" xr:uid="{00000000-0005-0000-0000-000018000000}"/>
    <cellStyle name="normální_Rozpis výdajů 03 bez PO 2 2" xfId="20" xr:uid="{00000000-0005-0000-0000-000019000000}"/>
    <cellStyle name="normální_Rozpis výdajů 03 bez PO 2 2 2" xfId="34" xr:uid="{00000000-0005-0000-0000-00001A000000}"/>
    <cellStyle name="normální_Rozpis výdajů 03 bez PO 3" xfId="18" xr:uid="{00000000-0005-0000-0000-00001B000000}"/>
    <cellStyle name="normální_Rozpis výdajů 03 bez PO_02 - ORREP" xfId="10" xr:uid="{00000000-0005-0000-0000-00001C000000}"/>
    <cellStyle name="normální_Rozpis výdajů 03 bez PO_03. Ekonomický" xfId="11" xr:uid="{00000000-0005-0000-0000-00001E000000}"/>
    <cellStyle name="normální_Rozpis výdajů 03 bez PO_04 - OSMTVS" xfId="22" xr:uid="{00000000-0005-0000-0000-00001F000000}"/>
    <cellStyle name="normální_Rozpis výdajů 03 bez PO_07  Návrh rozpočtu 2010 - výdaje peněžních fondů" xfId="3" xr:uid="{00000000-0005-0000-0000-000020000000}"/>
    <cellStyle name="normální_Rozpis výdajů 03 bez PO_07  Návrh rozpočtu 2010 - výdaje peněžních fondů 2" xfId="4" xr:uid="{00000000-0005-0000-0000-000021000000}"/>
    <cellStyle name="normální_Rozpis výdajů 03 bez PO_UR 2008 1-168 tisk" xfId="13" xr:uid="{00000000-0005-0000-0000-000022000000}"/>
    <cellStyle name="normální_Rozpočet 2005 (ZK)" xfId="26" xr:uid="{00000000-0005-0000-0000-000024000000}"/>
    <cellStyle name="normální_Rozpočet 2005 (ZK) 2" xfId="32" xr:uid="{00000000-0005-0000-0000-000025000000}"/>
    <cellStyle name="normální_Rozpočet 2005 (ZK)_04 - OSMTVS" xfId="21" xr:uid="{00000000-0005-0000-0000-000026000000}"/>
  </cellStyles>
  <dxfs count="3">
    <dxf>
      <font>
        <color rgb="FFC00000"/>
      </font>
    </dxf>
    <dxf>
      <font>
        <color rgb="FFCC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  <color rgb="FFFFCC99"/>
      <color rgb="FF0000FF"/>
      <color rgb="FFCCFFFF"/>
      <color rgb="FFFF99CC"/>
      <color rgb="FFFFCC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3</xdr:row>
      <xdr:rowOff>0</xdr:rowOff>
    </xdr:from>
    <xdr:to>
      <xdr:col>5</xdr:col>
      <xdr:colOff>180975</xdr:colOff>
      <xdr:row>3</xdr:row>
      <xdr:rowOff>0</xdr:rowOff>
    </xdr:to>
    <xdr:pic>
      <xdr:nvPicPr>
        <xdr:cNvPr id="2" name="Picture 1" descr="erb_kraj_lbc_color">
          <a:extLst>
            <a:ext uri="{FF2B5EF4-FFF2-40B4-BE49-F238E27FC236}">
              <a16:creationId xmlns:a16="http://schemas.microsoft.com/office/drawing/2014/main" id="{A0333096-DFA8-44F9-83BD-0B1F1C4C2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847725" y="1781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133350</xdr:colOff>
      <xdr:row>37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847725" y="66770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847725" y="8667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73</xdr:row>
      <xdr:rowOff>0</xdr:rowOff>
    </xdr:from>
    <xdr:to>
      <xdr:col>2</xdr:col>
      <xdr:colOff>133350</xdr:colOff>
      <xdr:row>73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847725" y="17497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114</xdr:row>
      <xdr:rowOff>0</xdr:rowOff>
    </xdr:from>
    <xdr:to>
      <xdr:col>2</xdr:col>
      <xdr:colOff>133350</xdr:colOff>
      <xdr:row>114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847725" y="20164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114</xdr:row>
      <xdr:rowOff>0</xdr:rowOff>
    </xdr:from>
    <xdr:to>
      <xdr:col>2</xdr:col>
      <xdr:colOff>133350</xdr:colOff>
      <xdr:row>114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847725" y="20164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63</xdr:row>
      <xdr:rowOff>0</xdr:rowOff>
    </xdr:from>
    <xdr:to>
      <xdr:col>2</xdr:col>
      <xdr:colOff>133350</xdr:colOff>
      <xdr:row>63</xdr:row>
      <xdr:rowOff>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 bwMode="auto">
        <a:xfrm>
          <a:off x="847725" y="13020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9" name="Text Box 40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847725" y="4095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876300" y="1800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40</xdr:row>
      <xdr:rowOff>0</xdr:rowOff>
    </xdr:from>
    <xdr:to>
      <xdr:col>2</xdr:col>
      <xdr:colOff>133350</xdr:colOff>
      <xdr:row>40</xdr:row>
      <xdr:rowOff>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876300" y="6953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49</xdr:row>
      <xdr:rowOff>0</xdr:rowOff>
    </xdr:from>
    <xdr:to>
      <xdr:col>2</xdr:col>
      <xdr:colOff>133350</xdr:colOff>
      <xdr:row>49</xdr:row>
      <xdr:rowOff>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876300" y="8867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106</xdr:row>
      <xdr:rowOff>0</xdr:rowOff>
    </xdr:from>
    <xdr:to>
      <xdr:col>2</xdr:col>
      <xdr:colOff>133350</xdr:colOff>
      <xdr:row>106</xdr:row>
      <xdr:rowOff>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876300" y="137541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6" name="Text Box 40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876300" y="3867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162</xdr:row>
      <xdr:rowOff>0</xdr:rowOff>
    </xdr:from>
    <xdr:to>
      <xdr:col>2</xdr:col>
      <xdr:colOff>133350</xdr:colOff>
      <xdr:row>162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876300" y="26355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162</xdr:row>
      <xdr:rowOff>0</xdr:rowOff>
    </xdr:from>
    <xdr:to>
      <xdr:col>2</xdr:col>
      <xdr:colOff>133350</xdr:colOff>
      <xdr:row>162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>
          <a:spLocks noChangeArrowheads="1"/>
        </xdr:cNvSpPr>
      </xdr:nvSpPr>
      <xdr:spPr bwMode="auto">
        <a:xfrm>
          <a:off x="876300" y="26355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154</xdr:row>
      <xdr:rowOff>0</xdr:rowOff>
    </xdr:from>
    <xdr:to>
      <xdr:col>2</xdr:col>
      <xdr:colOff>133350</xdr:colOff>
      <xdr:row>154</xdr:row>
      <xdr:rowOff>0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876300" y="249078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83</xdr:row>
      <xdr:rowOff>0</xdr:rowOff>
    </xdr:from>
    <xdr:to>
      <xdr:col>2</xdr:col>
      <xdr:colOff>133350</xdr:colOff>
      <xdr:row>83</xdr:row>
      <xdr:rowOff>0</xdr:rowOff>
    </xdr:to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>
          <a:spLocks noChangeArrowheads="1"/>
        </xdr:cNvSpPr>
      </xdr:nvSpPr>
      <xdr:spPr bwMode="auto">
        <a:xfrm>
          <a:off x="895350" y="195986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733E469F-129B-4AB9-93E3-4474F30FB419}"/>
            </a:ext>
          </a:extLst>
        </xdr:cNvPr>
        <xdr:cNvSpPr txBox="1">
          <a:spLocks noChangeArrowheads="1"/>
        </xdr:cNvSpPr>
      </xdr:nvSpPr>
      <xdr:spPr bwMode="auto">
        <a:xfrm>
          <a:off x="876300" y="62484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800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26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942975" y="4362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34</xdr:row>
      <xdr:rowOff>0</xdr:rowOff>
    </xdr:from>
    <xdr:to>
      <xdr:col>2</xdr:col>
      <xdr:colOff>133350</xdr:colOff>
      <xdr:row>34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942975" y="5819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114</xdr:row>
      <xdr:rowOff>0</xdr:rowOff>
    </xdr:from>
    <xdr:to>
      <xdr:col>2</xdr:col>
      <xdr:colOff>133350</xdr:colOff>
      <xdr:row>114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>
          <a:spLocks noChangeArrowheads="1"/>
        </xdr:cNvSpPr>
      </xdr:nvSpPr>
      <xdr:spPr bwMode="auto">
        <a:xfrm>
          <a:off x="942975" y="17249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158</xdr:row>
      <xdr:rowOff>0</xdr:rowOff>
    </xdr:from>
    <xdr:to>
      <xdr:col>2</xdr:col>
      <xdr:colOff>133350</xdr:colOff>
      <xdr:row>158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 bwMode="auto">
        <a:xfrm>
          <a:off x="942975" y="22098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103</xdr:row>
      <xdr:rowOff>0</xdr:rowOff>
    </xdr:from>
    <xdr:to>
      <xdr:col>2</xdr:col>
      <xdr:colOff>133350</xdr:colOff>
      <xdr:row>103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>
          <a:spLocks noChangeArrowheads="1"/>
        </xdr:cNvSpPr>
      </xdr:nvSpPr>
      <xdr:spPr bwMode="auto">
        <a:xfrm>
          <a:off x="963930" y="198272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790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31</xdr:row>
      <xdr:rowOff>0</xdr:rowOff>
    </xdr:from>
    <xdr:to>
      <xdr:col>2</xdr:col>
      <xdr:colOff>133350</xdr:colOff>
      <xdr:row>31</xdr:row>
      <xdr:rowOff>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>
          <a:spLocks noChangeArrowheads="1"/>
        </xdr:cNvSpPr>
      </xdr:nvSpPr>
      <xdr:spPr bwMode="auto">
        <a:xfrm>
          <a:off x="904875" y="64865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40</xdr:row>
      <xdr:rowOff>0</xdr:rowOff>
    </xdr:from>
    <xdr:to>
      <xdr:col>2</xdr:col>
      <xdr:colOff>133350</xdr:colOff>
      <xdr:row>40</xdr:row>
      <xdr:rowOff>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>
          <a:spLocks noChangeArrowheads="1"/>
        </xdr:cNvSpPr>
      </xdr:nvSpPr>
      <xdr:spPr bwMode="auto">
        <a:xfrm>
          <a:off x="904875" y="8115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57</xdr:row>
      <xdr:rowOff>0</xdr:rowOff>
    </xdr:from>
    <xdr:to>
      <xdr:col>2</xdr:col>
      <xdr:colOff>133350</xdr:colOff>
      <xdr:row>57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>
          <a:spLocks noChangeArrowheads="1"/>
        </xdr:cNvSpPr>
      </xdr:nvSpPr>
      <xdr:spPr bwMode="auto">
        <a:xfrm>
          <a:off x="904875" y="115824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73</xdr:row>
      <xdr:rowOff>0</xdr:rowOff>
    </xdr:from>
    <xdr:to>
      <xdr:col>2</xdr:col>
      <xdr:colOff>133350</xdr:colOff>
      <xdr:row>73</xdr:row>
      <xdr:rowOff>0</xdr:rowOff>
    </xdr:to>
    <xdr:sp macro="" textlink="">
      <xdr:nvSpPr>
        <xdr:cNvPr id="6" name="Text Box 40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154209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7" name="Text Box 40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>
          <a:spLocks noChangeArrowheads="1"/>
        </xdr:cNvSpPr>
      </xdr:nvSpPr>
      <xdr:spPr bwMode="auto">
        <a:xfrm>
          <a:off x="904875" y="4086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10191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17</xdr:row>
      <xdr:rowOff>0</xdr:rowOff>
    </xdr:from>
    <xdr:to>
      <xdr:col>2</xdr:col>
      <xdr:colOff>133350</xdr:colOff>
      <xdr:row>17</xdr:row>
      <xdr:rowOff>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>
          <a:spLocks noChangeArrowheads="1"/>
        </xdr:cNvSpPr>
      </xdr:nvSpPr>
      <xdr:spPr bwMode="auto">
        <a:xfrm>
          <a:off x="1019175" y="29908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>
          <a:spLocks noChangeArrowheads="1"/>
        </xdr:cNvSpPr>
      </xdr:nvSpPr>
      <xdr:spPr bwMode="auto">
        <a:xfrm>
          <a:off x="904875" y="3286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32</xdr:row>
      <xdr:rowOff>0</xdr:rowOff>
    </xdr:from>
    <xdr:to>
      <xdr:col>2</xdr:col>
      <xdr:colOff>133350</xdr:colOff>
      <xdr:row>32</xdr:row>
      <xdr:rowOff>0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>
          <a:spLocks noChangeArrowheads="1"/>
        </xdr:cNvSpPr>
      </xdr:nvSpPr>
      <xdr:spPr bwMode="auto">
        <a:xfrm>
          <a:off x="904875" y="6191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32</xdr:row>
      <xdr:rowOff>0</xdr:rowOff>
    </xdr:from>
    <xdr:to>
      <xdr:col>2</xdr:col>
      <xdr:colOff>133350</xdr:colOff>
      <xdr:row>32</xdr:row>
      <xdr:rowOff>0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 txBox="1">
          <a:spLocks noChangeArrowheads="1"/>
        </xdr:cNvSpPr>
      </xdr:nvSpPr>
      <xdr:spPr bwMode="auto">
        <a:xfrm>
          <a:off x="904875" y="6191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>
          <a:spLocks noChangeArrowheads="1"/>
        </xdr:cNvSpPr>
      </xdr:nvSpPr>
      <xdr:spPr bwMode="auto">
        <a:xfrm>
          <a:off x="8382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>
          <a:spLocks noChangeArrowheads="1"/>
        </xdr:cNvSpPr>
      </xdr:nvSpPr>
      <xdr:spPr bwMode="auto">
        <a:xfrm>
          <a:off x="838200" y="3495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32</xdr:row>
      <xdr:rowOff>0</xdr:rowOff>
    </xdr:from>
    <xdr:to>
      <xdr:col>2</xdr:col>
      <xdr:colOff>133350</xdr:colOff>
      <xdr:row>32</xdr:row>
      <xdr:rowOff>0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>
          <a:spLocks noChangeArrowheads="1"/>
        </xdr:cNvSpPr>
      </xdr:nvSpPr>
      <xdr:spPr bwMode="auto">
        <a:xfrm>
          <a:off x="838200" y="8124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>
          <a:spLocks noChangeArrowheads="1"/>
        </xdr:cNvSpPr>
      </xdr:nvSpPr>
      <xdr:spPr bwMode="auto">
        <a:xfrm>
          <a:off x="904875" y="3409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>
          <a:spLocks noChangeArrowheads="1"/>
        </xdr:cNvSpPr>
      </xdr:nvSpPr>
      <xdr:spPr bwMode="auto">
        <a:xfrm>
          <a:off x="904875" y="85248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 txBox="1">
          <a:spLocks noChangeArrowheads="1"/>
        </xdr:cNvSpPr>
      </xdr:nvSpPr>
      <xdr:spPr bwMode="auto">
        <a:xfrm>
          <a:off x="904875" y="85248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36</xdr:row>
      <xdr:rowOff>0</xdr:rowOff>
    </xdr:from>
    <xdr:to>
      <xdr:col>2</xdr:col>
      <xdr:colOff>133350</xdr:colOff>
      <xdr:row>36</xdr:row>
      <xdr:rowOff>0</xdr:rowOff>
    </xdr:to>
    <xdr:sp macro="" textlink="">
      <xdr:nvSpPr>
        <xdr:cNvPr id="6" name="Text Box 40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6562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FA2CA43F-C99C-4901-90A6-CC278D98C320}"/>
            </a:ext>
          </a:extLst>
        </xdr:cNvPr>
        <xdr:cNvSpPr txBox="1">
          <a:spLocks noChangeArrowheads="1"/>
        </xdr:cNvSpPr>
      </xdr:nvSpPr>
      <xdr:spPr bwMode="auto">
        <a:xfrm>
          <a:off x="111442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133350</xdr:colOff>
      <xdr:row>21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C5B78393-199B-4848-B55A-42D37B16879C}"/>
            </a:ext>
          </a:extLst>
        </xdr:cNvPr>
        <xdr:cNvSpPr txBox="1">
          <a:spLocks noChangeArrowheads="1"/>
        </xdr:cNvSpPr>
      </xdr:nvSpPr>
      <xdr:spPr bwMode="auto">
        <a:xfrm>
          <a:off x="1114425" y="3762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601E3704-C666-43E7-BB1F-F9DE207704AB}"/>
            </a:ext>
          </a:extLst>
        </xdr:cNvPr>
        <xdr:cNvSpPr txBox="1">
          <a:spLocks noChangeArrowheads="1"/>
        </xdr:cNvSpPr>
      </xdr:nvSpPr>
      <xdr:spPr bwMode="auto">
        <a:xfrm>
          <a:off x="111442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B2C3075E-1ED9-4983-9181-D4DAAB077182}"/>
            </a:ext>
          </a:extLst>
        </xdr:cNvPr>
        <xdr:cNvSpPr txBox="1">
          <a:spLocks noChangeArrowheads="1"/>
        </xdr:cNvSpPr>
      </xdr:nvSpPr>
      <xdr:spPr bwMode="auto">
        <a:xfrm>
          <a:off x="111442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AF4AB3E9-0145-499C-9F06-B8D408DDE64B}"/>
            </a:ext>
          </a:extLst>
        </xdr:cNvPr>
        <xdr:cNvSpPr txBox="1">
          <a:spLocks noChangeArrowheads="1"/>
        </xdr:cNvSpPr>
      </xdr:nvSpPr>
      <xdr:spPr bwMode="auto">
        <a:xfrm>
          <a:off x="111442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49C2DB65-E23B-44C2-932A-97B6ED9A4E06}"/>
            </a:ext>
          </a:extLst>
        </xdr:cNvPr>
        <xdr:cNvSpPr txBox="1">
          <a:spLocks noChangeArrowheads="1"/>
        </xdr:cNvSpPr>
      </xdr:nvSpPr>
      <xdr:spPr bwMode="auto">
        <a:xfrm>
          <a:off x="111442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6C19D540-D2E4-499F-8FC9-E120C2B2D682}"/>
            </a:ext>
          </a:extLst>
        </xdr:cNvPr>
        <xdr:cNvSpPr txBox="1">
          <a:spLocks noChangeArrowheads="1"/>
        </xdr:cNvSpPr>
      </xdr:nvSpPr>
      <xdr:spPr bwMode="auto">
        <a:xfrm>
          <a:off x="111442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9" name="Text Box 20">
          <a:extLst>
            <a:ext uri="{FF2B5EF4-FFF2-40B4-BE49-F238E27FC236}">
              <a16:creationId xmlns:a16="http://schemas.microsoft.com/office/drawing/2014/main" id="{6DD852EB-58F7-4A2B-A458-B883DDCF41B7}"/>
            </a:ext>
          </a:extLst>
        </xdr:cNvPr>
        <xdr:cNvSpPr txBox="1">
          <a:spLocks noChangeArrowheads="1"/>
        </xdr:cNvSpPr>
      </xdr:nvSpPr>
      <xdr:spPr bwMode="auto">
        <a:xfrm>
          <a:off x="111442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0" name="Text Box 21">
          <a:extLst>
            <a:ext uri="{FF2B5EF4-FFF2-40B4-BE49-F238E27FC236}">
              <a16:creationId xmlns:a16="http://schemas.microsoft.com/office/drawing/2014/main" id="{C58A2C6F-A830-47BA-924E-4584D1CE4524}"/>
            </a:ext>
          </a:extLst>
        </xdr:cNvPr>
        <xdr:cNvSpPr txBox="1">
          <a:spLocks noChangeArrowheads="1"/>
        </xdr:cNvSpPr>
      </xdr:nvSpPr>
      <xdr:spPr bwMode="auto">
        <a:xfrm>
          <a:off x="111442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F9AA2B56-256D-4EC9-A0E3-7B6CBE1B4C7C}"/>
            </a:ext>
          </a:extLst>
        </xdr:cNvPr>
        <xdr:cNvSpPr txBox="1">
          <a:spLocks noChangeArrowheads="1"/>
        </xdr:cNvSpPr>
      </xdr:nvSpPr>
      <xdr:spPr bwMode="auto">
        <a:xfrm>
          <a:off x="111442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2" name="Text Box 23">
          <a:extLst>
            <a:ext uri="{FF2B5EF4-FFF2-40B4-BE49-F238E27FC236}">
              <a16:creationId xmlns:a16="http://schemas.microsoft.com/office/drawing/2014/main" id="{54F8BEEE-2A2E-4250-A7A5-2A7749CF2E26}"/>
            </a:ext>
          </a:extLst>
        </xdr:cNvPr>
        <xdr:cNvSpPr txBox="1">
          <a:spLocks noChangeArrowheads="1"/>
        </xdr:cNvSpPr>
      </xdr:nvSpPr>
      <xdr:spPr bwMode="auto">
        <a:xfrm>
          <a:off x="111442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3" name="Text Box 24">
          <a:extLst>
            <a:ext uri="{FF2B5EF4-FFF2-40B4-BE49-F238E27FC236}">
              <a16:creationId xmlns:a16="http://schemas.microsoft.com/office/drawing/2014/main" id="{E23E4B07-4E0A-49D7-879E-D6F9C9087A76}"/>
            </a:ext>
          </a:extLst>
        </xdr:cNvPr>
        <xdr:cNvSpPr txBox="1">
          <a:spLocks noChangeArrowheads="1"/>
        </xdr:cNvSpPr>
      </xdr:nvSpPr>
      <xdr:spPr bwMode="auto">
        <a:xfrm>
          <a:off x="111442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4" name="Text Box 25">
          <a:extLst>
            <a:ext uri="{FF2B5EF4-FFF2-40B4-BE49-F238E27FC236}">
              <a16:creationId xmlns:a16="http://schemas.microsoft.com/office/drawing/2014/main" id="{EBB38C09-A4DD-4EF5-8189-D7A74E82A834}"/>
            </a:ext>
          </a:extLst>
        </xdr:cNvPr>
        <xdr:cNvSpPr txBox="1">
          <a:spLocks noChangeArrowheads="1"/>
        </xdr:cNvSpPr>
      </xdr:nvSpPr>
      <xdr:spPr bwMode="auto">
        <a:xfrm>
          <a:off x="111442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5" name="Text Box 26">
          <a:extLst>
            <a:ext uri="{FF2B5EF4-FFF2-40B4-BE49-F238E27FC236}">
              <a16:creationId xmlns:a16="http://schemas.microsoft.com/office/drawing/2014/main" id="{E4E621E8-B0F1-43F3-BF2E-0A1855245BC1}"/>
            </a:ext>
          </a:extLst>
        </xdr:cNvPr>
        <xdr:cNvSpPr txBox="1">
          <a:spLocks noChangeArrowheads="1"/>
        </xdr:cNvSpPr>
      </xdr:nvSpPr>
      <xdr:spPr bwMode="auto">
        <a:xfrm>
          <a:off x="111442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378D28F4-02E7-4070-88FF-2BC15DC58D61}"/>
            </a:ext>
          </a:extLst>
        </xdr:cNvPr>
        <xdr:cNvSpPr txBox="1">
          <a:spLocks noChangeArrowheads="1"/>
        </xdr:cNvSpPr>
      </xdr:nvSpPr>
      <xdr:spPr bwMode="auto">
        <a:xfrm>
          <a:off x="1114425" y="822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53</xdr:row>
      <xdr:rowOff>0</xdr:rowOff>
    </xdr:from>
    <xdr:to>
      <xdr:col>2</xdr:col>
      <xdr:colOff>133350</xdr:colOff>
      <xdr:row>53</xdr:row>
      <xdr:rowOff>0</xdr:rowOff>
    </xdr:to>
    <xdr:sp macro="" textlink="">
      <xdr:nvSpPr>
        <xdr:cNvPr id="17" name="Text Box 28">
          <a:extLst>
            <a:ext uri="{FF2B5EF4-FFF2-40B4-BE49-F238E27FC236}">
              <a16:creationId xmlns:a16="http://schemas.microsoft.com/office/drawing/2014/main" id="{8FB1BF50-4320-475F-815C-E189F5F92D41}"/>
            </a:ext>
          </a:extLst>
        </xdr:cNvPr>
        <xdr:cNvSpPr txBox="1">
          <a:spLocks noChangeArrowheads="1"/>
        </xdr:cNvSpPr>
      </xdr:nvSpPr>
      <xdr:spPr bwMode="auto">
        <a:xfrm>
          <a:off x="1114425" y="91821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184</xdr:row>
      <xdr:rowOff>0</xdr:rowOff>
    </xdr:from>
    <xdr:to>
      <xdr:col>2</xdr:col>
      <xdr:colOff>133350</xdr:colOff>
      <xdr:row>184</xdr:row>
      <xdr:rowOff>0</xdr:rowOff>
    </xdr:to>
    <xdr:sp macro="" textlink="">
      <xdr:nvSpPr>
        <xdr:cNvPr id="18" name="Text Box 14">
          <a:extLst>
            <a:ext uri="{FF2B5EF4-FFF2-40B4-BE49-F238E27FC236}">
              <a16:creationId xmlns:a16="http://schemas.microsoft.com/office/drawing/2014/main" id="{6716BAB3-9B95-49AB-B553-7AF6CB88FD06}"/>
            </a:ext>
          </a:extLst>
        </xdr:cNvPr>
        <xdr:cNvSpPr txBox="1">
          <a:spLocks noChangeArrowheads="1"/>
        </xdr:cNvSpPr>
      </xdr:nvSpPr>
      <xdr:spPr bwMode="auto">
        <a:xfrm>
          <a:off x="1114425" y="29498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115</xdr:row>
      <xdr:rowOff>0</xdr:rowOff>
    </xdr:from>
    <xdr:to>
      <xdr:col>2</xdr:col>
      <xdr:colOff>133350</xdr:colOff>
      <xdr:row>115</xdr:row>
      <xdr:rowOff>0</xdr:rowOff>
    </xdr:to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E20569CE-4B7F-41D0-9A54-407618A8EBFF}"/>
            </a:ext>
          </a:extLst>
        </xdr:cNvPr>
        <xdr:cNvSpPr txBox="1">
          <a:spLocks noChangeArrowheads="1"/>
        </xdr:cNvSpPr>
      </xdr:nvSpPr>
      <xdr:spPr bwMode="auto">
        <a:xfrm>
          <a:off x="1114425" y="19173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id="{521CB367-67C4-41A5-B53C-59D77335A4EC}"/>
            </a:ext>
          </a:extLst>
        </xdr:cNvPr>
        <xdr:cNvSpPr txBox="1">
          <a:spLocks noChangeArrowheads="1"/>
        </xdr:cNvSpPr>
      </xdr:nvSpPr>
      <xdr:spPr bwMode="auto">
        <a:xfrm>
          <a:off x="1114425" y="11458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21" name="Text Box 16">
          <a:extLst>
            <a:ext uri="{FF2B5EF4-FFF2-40B4-BE49-F238E27FC236}">
              <a16:creationId xmlns:a16="http://schemas.microsoft.com/office/drawing/2014/main" id="{3D65B565-7299-49CC-94C0-FE4F3800B458}"/>
            </a:ext>
          </a:extLst>
        </xdr:cNvPr>
        <xdr:cNvSpPr txBox="1">
          <a:spLocks noChangeArrowheads="1"/>
        </xdr:cNvSpPr>
      </xdr:nvSpPr>
      <xdr:spPr bwMode="auto">
        <a:xfrm>
          <a:off x="1114425" y="11458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22" name="Text Box 17">
          <a:extLst>
            <a:ext uri="{FF2B5EF4-FFF2-40B4-BE49-F238E27FC236}">
              <a16:creationId xmlns:a16="http://schemas.microsoft.com/office/drawing/2014/main" id="{B3BC30A5-B399-47B0-A185-701FEBC12B66}"/>
            </a:ext>
          </a:extLst>
        </xdr:cNvPr>
        <xdr:cNvSpPr txBox="1">
          <a:spLocks noChangeArrowheads="1"/>
        </xdr:cNvSpPr>
      </xdr:nvSpPr>
      <xdr:spPr bwMode="auto">
        <a:xfrm>
          <a:off x="1114425" y="11458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23" name="Text Box 18">
          <a:extLst>
            <a:ext uri="{FF2B5EF4-FFF2-40B4-BE49-F238E27FC236}">
              <a16:creationId xmlns:a16="http://schemas.microsoft.com/office/drawing/2014/main" id="{1CBD8A12-F078-4174-8ABC-66AC870B066F}"/>
            </a:ext>
          </a:extLst>
        </xdr:cNvPr>
        <xdr:cNvSpPr txBox="1">
          <a:spLocks noChangeArrowheads="1"/>
        </xdr:cNvSpPr>
      </xdr:nvSpPr>
      <xdr:spPr bwMode="auto">
        <a:xfrm>
          <a:off x="1114425" y="11458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24" name="Text Box 19">
          <a:extLst>
            <a:ext uri="{FF2B5EF4-FFF2-40B4-BE49-F238E27FC236}">
              <a16:creationId xmlns:a16="http://schemas.microsoft.com/office/drawing/2014/main" id="{9E5F2DD6-599E-4308-A1B9-2B9C0048C74E}"/>
            </a:ext>
          </a:extLst>
        </xdr:cNvPr>
        <xdr:cNvSpPr txBox="1">
          <a:spLocks noChangeArrowheads="1"/>
        </xdr:cNvSpPr>
      </xdr:nvSpPr>
      <xdr:spPr bwMode="auto">
        <a:xfrm>
          <a:off x="1114425" y="11458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25" name="Text Box 20">
          <a:extLst>
            <a:ext uri="{FF2B5EF4-FFF2-40B4-BE49-F238E27FC236}">
              <a16:creationId xmlns:a16="http://schemas.microsoft.com/office/drawing/2014/main" id="{2A508473-CAD2-451E-AAD8-6353F0A08C2F}"/>
            </a:ext>
          </a:extLst>
        </xdr:cNvPr>
        <xdr:cNvSpPr txBox="1">
          <a:spLocks noChangeArrowheads="1"/>
        </xdr:cNvSpPr>
      </xdr:nvSpPr>
      <xdr:spPr bwMode="auto">
        <a:xfrm>
          <a:off x="1114425" y="11458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26" name="Text Box 21">
          <a:extLst>
            <a:ext uri="{FF2B5EF4-FFF2-40B4-BE49-F238E27FC236}">
              <a16:creationId xmlns:a16="http://schemas.microsoft.com/office/drawing/2014/main" id="{E883F591-1727-4053-BF99-AC3331E976DC}"/>
            </a:ext>
          </a:extLst>
        </xdr:cNvPr>
        <xdr:cNvSpPr txBox="1">
          <a:spLocks noChangeArrowheads="1"/>
        </xdr:cNvSpPr>
      </xdr:nvSpPr>
      <xdr:spPr bwMode="auto">
        <a:xfrm>
          <a:off x="1114425" y="11458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27" name="Text Box 22">
          <a:extLst>
            <a:ext uri="{FF2B5EF4-FFF2-40B4-BE49-F238E27FC236}">
              <a16:creationId xmlns:a16="http://schemas.microsoft.com/office/drawing/2014/main" id="{EC52340A-55C4-4EBC-9605-F2803356BCDB}"/>
            </a:ext>
          </a:extLst>
        </xdr:cNvPr>
        <xdr:cNvSpPr txBox="1">
          <a:spLocks noChangeArrowheads="1"/>
        </xdr:cNvSpPr>
      </xdr:nvSpPr>
      <xdr:spPr bwMode="auto">
        <a:xfrm>
          <a:off x="1114425" y="11458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28" name="Text Box 23">
          <a:extLst>
            <a:ext uri="{FF2B5EF4-FFF2-40B4-BE49-F238E27FC236}">
              <a16:creationId xmlns:a16="http://schemas.microsoft.com/office/drawing/2014/main" id="{97AEF94B-4F05-4589-9F89-3231199883CE}"/>
            </a:ext>
          </a:extLst>
        </xdr:cNvPr>
        <xdr:cNvSpPr txBox="1">
          <a:spLocks noChangeArrowheads="1"/>
        </xdr:cNvSpPr>
      </xdr:nvSpPr>
      <xdr:spPr bwMode="auto">
        <a:xfrm>
          <a:off x="1114425" y="11458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29" name="Text Box 24">
          <a:extLst>
            <a:ext uri="{FF2B5EF4-FFF2-40B4-BE49-F238E27FC236}">
              <a16:creationId xmlns:a16="http://schemas.microsoft.com/office/drawing/2014/main" id="{59BE1120-9125-42EC-B167-A523539F02AD}"/>
            </a:ext>
          </a:extLst>
        </xdr:cNvPr>
        <xdr:cNvSpPr txBox="1">
          <a:spLocks noChangeArrowheads="1"/>
        </xdr:cNvSpPr>
      </xdr:nvSpPr>
      <xdr:spPr bwMode="auto">
        <a:xfrm>
          <a:off x="1114425" y="11458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30" name="Text Box 25">
          <a:extLst>
            <a:ext uri="{FF2B5EF4-FFF2-40B4-BE49-F238E27FC236}">
              <a16:creationId xmlns:a16="http://schemas.microsoft.com/office/drawing/2014/main" id="{720F4E3D-E978-43A9-A991-D610B07A9EBE}"/>
            </a:ext>
          </a:extLst>
        </xdr:cNvPr>
        <xdr:cNvSpPr txBox="1">
          <a:spLocks noChangeArrowheads="1"/>
        </xdr:cNvSpPr>
      </xdr:nvSpPr>
      <xdr:spPr bwMode="auto">
        <a:xfrm>
          <a:off x="1114425" y="11458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31" name="Text Box 26">
          <a:extLst>
            <a:ext uri="{FF2B5EF4-FFF2-40B4-BE49-F238E27FC236}">
              <a16:creationId xmlns:a16="http://schemas.microsoft.com/office/drawing/2014/main" id="{F8EA6D4B-8A01-43A9-B2FD-4A026407F454}"/>
            </a:ext>
          </a:extLst>
        </xdr:cNvPr>
        <xdr:cNvSpPr txBox="1">
          <a:spLocks noChangeArrowheads="1"/>
        </xdr:cNvSpPr>
      </xdr:nvSpPr>
      <xdr:spPr bwMode="auto">
        <a:xfrm>
          <a:off x="1114425" y="11458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32" name="Text Box 27">
          <a:extLst>
            <a:ext uri="{FF2B5EF4-FFF2-40B4-BE49-F238E27FC236}">
              <a16:creationId xmlns:a16="http://schemas.microsoft.com/office/drawing/2014/main" id="{50CCA1E2-D0D2-47C0-96D8-B997929D4D6D}"/>
            </a:ext>
          </a:extLst>
        </xdr:cNvPr>
        <xdr:cNvSpPr txBox="1">
          <a:spLocks noChangeArrowheads="1"/>
        </xdr:cNvSpPr>
      </xdr:nvSpPr>
      <xdr:spPr bwMode="auto">
        <a:xfrm>
          <a:off x="1114425" y="11458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0</xdr:row>
      <xdr:rowOff>0</xdr:rowOff>
    </xdr:from>
    <xdr:to>
      <xdr:col>5</xdr:col>
      <xdr:colOff>180975</xdr:colOff>
      <xdr:row>0</xdr:row>
      <xdr:rowOff>0</xdr:rowOff>
    </xdr:to>
    <xdr:pic>
      <xdr:nvPicPr>
        <xdr:cNvPr id="2" name="Picture 1" descr="erb_kraj_lbc_color">
          <a:extLst>
            <a:ext uri="{FF2B5EF4-FFF2-40B4-BE49-F238E27FC236}">
              <a16:creationId xmlns:a16="http://schemas.microsoft.com/office/drawing/2014/main" id="{7BC132F3-C150-4B3D-8EEC-2ABEA90B5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 txBox="1">
          <a:spLocks noChangeArrowheads="1"/>
        </xdr:cNvSpPr>
      </xdr:nvSpPr>
      <xdr:spPr bwMode="auto">
        <a:xfrm>
          <a:off x="904875" y="34194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>
          <a:spLocks noChangeArrowheads="1"/>
        </xdr:cNvSpPr>
      </xdr:nvSpPr>
      <xdr:spPr bwMode="auto">
        <a:xfrm>
          <a:off x="904875" y="5000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133350</xdr:colOff>
      <xdr:row>37</xdr:row>
      <xdr:rowOff>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 txBox="1">
          <a:spLocks noChangeArrowheads="1"/>
        </xdr:cNvSpPr>
      </xdr:nvSpPr>
      <xdr:spPr bwMode="auto">
        <a:xfrm>
          <a:off x="925830" y="112699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133350</xdr:colOff>
      <xdr:row>21</xdr:row>
      <xdr:rowOff>0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SpPr txBox="1">
          <a:spLocks noChangeArrowheads="1"/>
        </xdr:cNvSpPr>
      </xdr:nvSpPr>
      <xdr:spPr bwMode="auto">
        <a:xfrm>
          <a:off x="904875" y="15706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133350</xdr:colOff>
      <xdr:row>37</xdr:row>
      <xdr:rowOff>0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SpPr txBox="1">
          <a:spLocks noChangeArrowheads="1"/>
        </xdr:cNvSpPr>
      </xdr:nvSpPr>
      <xdr:spPr bwMode="auto">
        <a:xfrm>
          <a:off x="904875" y="12601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79</xdr:row>
      <xdr:rowOff>0</xdr:rowOff>
    </xdr:from>
    <xdr:to>
      <xdr:col>2</xdr:col>
      <xdr:colOff>133350</xdr:colOff>
      <xdr:row>79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66E89EB-AB08-4BC3-AA44-97688C59A40B}"/>
            </a:ext>
          </a:extLst>
        </xdr:cNvPr>
        <xdr:cNvSpPr txBox="1">
          <a:spLocks noChangeArrowheads="1"/>
        </xdr:cNvSpPr>
      </xdr:nvSpPr>
      <xdr:spPr bwMode="auto">
        <a:xfrm>
          <a:off x="847725" y="1546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79</xdr:row>
      <xdr:rowOff>0</xdr:rowOff>
    </xdr:from>
    <xdr:to>
      <xdr:col>2</xdr:col>
      <xdr:colOff>133350</xdr:colOff>
      <xdr:row>79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41E7D513-6275-4498-87A4-4A6D3C2C8985}"/>
            </a:ext>
          </a:extLst>
        </xdr:cNvPr>
        <xdr:cNvSpPr txBox="1">
          <a:spLocks noChangeArrowheads="1"/>
        </xdr:cNvSpPr>
      </xdr:nvSpPr>
      <xdr:spPr bwMode="auto">
        <a:xfrm>
          <a:off x="847725" y="1546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0</xdr:row>
      <xdr:rowOff>0</xdr:rowOff>
    </xdr:from>
    <xdr:to>
      <xdr:col>6</xdr:col>
      <xdr:colOff>180975</xdr:colOff>
      <xdr:row>0</xdr:row>
      <xdr:rowOff>0</xdr:rowOff>
    </xdr:to>
    <xdr:pic>
      <xdr:nvPicPr>
        <xdr:cNvPr id="2" name="Picture 1" descr="erb_kraj_lbc_color">
          <a:extLst>
            <a:ext uri="{FF2B5EF4-FFF2-40B4-BE49-F238E27FC236}">
              <a16:creationId xmlns:a16="http://schemas.microsoft.com/office/drawing/2014/main" id="{06593D4F-E2CA-4E0B-821B-59F4AB912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876300" y="3790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8763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876300" y="7781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114</xdr:row>
      <xdr:rowOff>0</xdr:rowOff>
    </xdr:from>
    <xdr:to>
      <xdr:col>2</xdr:col>
      <xdr:colOff>133350</xdr:colOff>
      <xdr:row>114</xdr:row>
      <xdr:rowOff>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876300" y="18383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152</xdr:row>
      <xdr:rowOff>0</xdr:rowOff>
    </xdr:from>
    <xdr:to>
      <xdr:col>2</xdr:col>
      <xdr:colOff>133350</xdr:colOff>
      <xdr:row>152</xdr:row>
      <xdr:rowOff>0</xdr:rowOff>
    </xdr:to>
    <xdr:sp macro="" textlink="">
      <xdr:nvSpPr>
        <xdr:cNvPr id="18" name="Text Box 14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876300" y="22983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177</xdr:row>
      <xdr:rowOff>0</xdr:rowOff>
    </xdr:from>
    <xdr:to>
      <xdr:col>2</xdr:col>
      <xdr:colOff>133350</xdr:colOff>
      <xdr:row>177</xdr:row>
      <xdr:rowOff>0</xdr:rowOff>
    </xdr:to>
    <xdr:sp macro="" textlink="">
      <xdr:nvSpPr>
        <xdr:cNvPr id="19" name="Text Box 14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876300" y="266128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105</xdr:row>
      <xdr:rowOff>0</xdr:rowOff>
    </xdr:from>
    <xdr:to>
      <xdr:col>2</xdr:col>
      <xdr:colOff>133350</xdr:colOff>
      <xdr:row>105</xdr:row>
      <xdr:rowOff>0</xdr:rowOff>
    </xdr:to>
    <xdr:sp macro="" textlink="">
      <xdr:nvSpPr>
        <xdr:cNvPr id="20" name="Text Box 6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895350" y="2317242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159</xdr:row>
      <xdr:rowOff>0</xdr:rowOff>
    </xdr:from>
    <xdr:to>
      <xdr:col>2</xdr:col>
      <xdr:colOff>133350</xdr:colOff>
      <xdr:row>159</xdr:row>
      <xdr:rowOff>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31FD51E-1E83-49A9-BAF5-842A85963ECB}"/>
            </a:ext>
          </a:extLst>
        </xdr:cNvPr>
        <xdr:cNvSpPr txBox="1">
          <a:spLocks noChangeArrowheads="1"/>
        </xdr:cNvSpPr>
      </xdr:nvSpPr>
      <xdr:spPr bwMode="auto">
        <a:xfrm>
          <a:off x="904875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159</xdr:row>
      <xdr:rowOff>0</xdr:rowOff>
    </xdr:from>
    <xdr:to>
      <xdr:col>2</xdr:col>
      <xdr:colOff>133350</xdr:colOff>
      <xdr:row>159</xdr:row>
      <xdr:rowOff>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AE4648A4-4E4C-447D-8D34-AC0DD892B83C}"/>
            </a:ext>
          </a:extLst>
        </xdr:cNvPr>
        <xdr:cNvSpPr txBox="1">
          <a:spLocks noChangeArrowheads="1"/>
        </xdr:cNvSpPr>
      </xdr:nvSpPr>
      <xdr:spPr bwMode="auto">
        <a:xfrm>
          <a:off x="904875" y="909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7267D0E9-621D-439A-91E9-4EF452068EA9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133350</xdr:colOff>
      <xdr:row>21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71583FAC-DECE-470B-BB56-D743E9E21612}"/>
            </a:ext>
          </a:extLst>
        </xdr:cNvPr>
        <xdr:cNvSpPr txBox="1">
          <a:spLocks noChangeArrowheads="1"/>
        </xdr:cNvSpPr>
      </xdr:nvSpPr>
      <xdr:spPr bwMode="auto">
        <a:xfrm>
          <a:off x="904875" y="3781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133350</xdr:colOff>
      <xdr:row>21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AD14735-3610-4F9E-A600-D27501FEEBC1}"/>
            </a:ext>
          </a:extLst>
        </xdr:cNvPr>
        <xdr:cNvSpPr txBox="1">
          <a:spLocks noChangeArrowheads="1"/>
        </xdr:cNvSpPr>
      </xdr:nvSpPr>
      <xdr:spPr bwMode="auto">
        <a:xfrm>
          <a:off x="904875" y="3781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55</xdr:row>
      <xdr:rowOff>0</xdr:rowOff>
    </xdr:from>
    <xdr:to>
      <xdr:col>2</xdr:col>
      <xdr:colOff>133350</xdr:colOff>
      <xdr:row>55</xdr:row>
      <xdr:rowOff>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50AA23D5-3373-410D-BB97-BFA40A599AEA}"/>
            </a:ext>
          </a:extLst>
        </xdr:cNvPr>
        <xdr:cNvSpPr txBox="1">
          <a:spLocks noChangeArrowheads="1"/>
        </xdr:cNvSpPr>
      </xdr:nvSpPr>
      <xdr:spPr bwMode="auto">
        <a:xfrm>
          <a:off x="904875" y="9620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55</xdr:row>
      <xdr:rowOff>0</xdr:rowOff>
    </xdr:from>
    <xdr:to>
      <xdr:col>2</xdr:col>
      <xdr:colOff>133350</xdr:colOff>
      <xdr:row>55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712E037-C0BD-4BBB-9194-CBCF86040AC5}"/>
            </a:ext>
          </a:extLst>
        </xdr:cNvPr>
        <xdr:cNvSpPr txBox="1">
          <a:spLocks noChangeArrowheads="1"/>
        </xdr:cNvSpPr>
      </xdr:nvSpPr>
      <xdr:spPr bwMode="auto">
        <a:xfrm>
          <a:off x="904875" y="9620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104</xdr:row>
      <xdr:rowOff>0</xdr:rowOff>
    </xdr:from>
    <xdr:to>
      <xdr:col>2</xdr:col>
      <xdr:colOff>133350</xdr:colOff>
      <xdr:row>104</xdr:row>
      <xdr:rowOff>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83E50B7F-3100-4F1C-9E0E-BFFBDBB64E85}"/>
            </a:ext>
          </a:extLst>
        </xdr:cNvPr>
        <xdr:cNvSpPr txBox="1">
          <a:spLocks noChangeArrowheads="1"/>
        </xdr:cNvSpPr>
      </xdr:nvSpPr>
      <xdr:spPr bwMode="auto">
        <a:xfrm>
          <a:off x="904875" y="18164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104</xdr:row>
      <xdr:rowOff>0</xdr:rowOff>
    </xdr:from>
    <xdr:to>
      <xdr:col>2</xdr:col>
      <xdr:colOff>133350</xdr:colOff>
      <xdr:row>104</xdr:row>
      <xdr:rowOff>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C29941B1-B842-4BE1-8382-1D9D498C4339}"/>
            </a:ext>
          </a:extLst>
        </xdr:cNvPr>
        <xdr:cNvSpPr txBox="1">
          <a:spLocks noChangeArrowheads="1"/>
        </xdr:cNvSpPr>
      </xdr:nvSpPr>
      <xdr:spPr bwMode="auto">
        <a:xfrm>
          <a:off x="904875" y="18164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800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28</xdr:row>
      <xdr:rowOff>0</xdr:rowOff>
    </xdr:from>
    <xdr:to>
      <xdr:col>2</xdr:col>
      <xdr:colOff>133350</xdr:colOff>
      <xdr:row>28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904875" y="3505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51</xdr:row>
      <xdr:rowOff>0</xdr:rowOff>
    </xdr:from>
    <xdr:to>
      <xdr:col>2</xdr:col>
      <xdr:colOff>133350</xdr:colOff>
      <xdr:row>51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51</xdr:row>
      <xdr:rowOff>0</xdr:rowOff>
    </xdr:from>
    <xdr:to>
      <xdr:col>2</xdr:col>
      <xdr:colOff>133350</xdr:colOff>
      <xdr:row>51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6" name="Text Box 40">
          <a:extLst>
            <a:ext uri="{FF2B5EF4-FFF2-40B4-BE49-F238E27FC236}">
              <a16:creationId xmlns:a16="http://schemas.microsoft.com/office/drawing/2014/main" id="{3E105E28-0B41-43D3-AA8C-682EDC5AC467}"/>
            </a:ext>
          </a:extLst>
        </xdr:cNvPr>
        <xdr:cNvSpPr txBox="1">
          <a:spLocks noChangeArrowheads="1"/>
        </xdr:cNvSpPr>
      </xdr:nvSpPr>
      <xdr:spPr bwMode="auto">
        <a:xfrm>
          <a:off x="885825" y="4124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113FCC5-6858-45EC-B295-AC87653034D5}"/>
            </a:ext>
          </a:extLst>
        </xdr:cNvPr>
        <xdr:cNvSpPr txBox="1">
          <a:spLocks noChangeArrowheads="1"/>
        </xdr:cNvSpPr>
      </xdr:nvSpPr>
      <xdr:spPr bwMode="auto">
        <a:xfrm>
          <a:off x="885825" y="1905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D54B2C1-37C7-4375-B66D-7E79A7A12FCD}"/>
            </a:ext>
          </a:extLst>
        </xdr:cNvPr>
        <xdr:cNvSpPr txBox="1">
          <a:spLocks noChangeArrowheads="1"/>
        </xdr:cNvSpPr>
      </xdr:nvSpPr>
      <xdr:spPr bwMode="auto">
        <a:xfrm>
          <a:off x="885825" y="7877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95CD268A-580B-4E4F-B186-A3B2EA156C07}"/>
            </a:ext>
          </a:extLst>
        </xdr:cNvPr>
        <xdr:cNvSpPr txBox="1">
          <a:spLocks noChangeArrowheads="1"/>
        </xdr:cNvSpPr>
      </xdr:nvSpPr>
      <xdr:spPr bwMode="auto">
        <a:xfrm>
          <a:off x="885825" y="7877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50</xdr:row>
      <xdr:rowOff>0</xdr:rowOff>
    </xdr:from>
    <xdr:to>
      <xdr:col>2</xdr:col>
      <xdr:colOff>133350</xdr:colOff>
      <xdr:row>50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6FDDB3FB-8F29-43A6-B332-B0CE0404143F}"/>
            </a:ext>
          </a:extLst>
        </xdr:cNvPr>
        <xdr:cNvSpPr txBox="1">
          <a:spLocks noChangeArrowheads="1"/>
        </xdr:cNvSpPr>
      </xdr:nvSpPr>
      <xdr:spPr bwMode="auto">
        <a:xfrm>
          <a:off x="885825" y="9429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188</xdr:row>
      <xdr:rowOff>0</xdr:rowOff>
    </xdr:from>
    <xdr:to>
      <xdr:col>2</xdr:col>
      <xdr:colOff>133350</xdr:colOff>
      <xdr:row>188</xdr:row>
      <xdr:rowOff>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E87A41C7-F669-4C6B-9644-587F547B99E9}"/>
            </a:ext>
          </a:extLst>
        </xdr:cNvPr>
        <xdr:cNvSpPr txBox="1">
          <a:spLocks noChangeArrowheads="1"/>
        </xdr:cNvSpPr>
      </xdr:nvSpPr>
      <xdr:spPr bwMode="auto">
        <a:xfrm>
          <a:off x="885825" y="34861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208</xdr:row>
      <xdr:rowOff>0</xdr:rowOff>
    </xdr:from>
    <xdr:to>
      <xdr:col>2</xdr:col>
      <xdr:colOff>133350</xdr:colOff>
      <xdr:row>208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FE73BD6C-20C1-414F-B18C-761D2637E2BD}"/>
            </a:ext>
          </a:extLst>
        </xdr:cNvPr>
        <xdr:cNvSpPr txBox="1">
          <a:spLocks noChangeArrowheads="1"/>
        </xdr:cNvSpPr>
      </xdr:nvSpPr>
      <xdr:spPr bwMode="auto">
        <a:xfrm>
          <a:off x="885825" y="396144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208</xdr:row>
      <xdr:rowOff>0</xdr:rowOff>
    </xdr:from>
    <xdr:to>
      <xdr:col>2</xdr:col>
      <xdr:colOff>133350</xdr:colOff>
      <xdr:row>208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520D44E3-A5F0-4753-A2FC-0529855E4F90}"/>
            </a:ext>
          </a:extLst>
        </xdr:cNvPr>
        <xdr:cNvSpPr txBox="1">
          <a:spLocks noChangeArrowheads="1"/>
        </xdr:cNvSpPr>
      </xdr:nvSpPr>
      <xdr:spPr bwMode="auto">
        <a:xfrm>
          <a:off x="885825" y="396144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9" name="Text Box 40">
          <a:extLst>
            <a:ext uri="{FF2B5EF4-FFF2-40B4-BE49-F238E27FC236}">
              <a16:creationId xmlns:a16="http://schemas.microsoft.com/office/drawing/2014/main" id="{90748361-EED3-4E19-9EDA-F0364E95814E}"/>
            </a:ext>
          </a:extLst>
        </xdr:cNvPr>
        <xdr:cNvSpPr txBox="1">
          <a:spLocks noChangeArrowheads="1"/>
        </xdr:cNvSpPr>
      </xdr:nvSpPr>
      <xdr:spPr bwMode="auto">
        <a:xfrm>
          <a:off x="885825" y="4552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188</xdr:row>
      <xdr:rowOff>0</xdr:rowOff>
    </xdr:from>
    <xdr:to>
      <xdr:col>2</xdr:col>
      <xdr:colOff>133350</xdr:colOff>
      <xdr:row>188</xdr:row>
      <xdr:rowOff>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B3645E35-516E-45EC-B7FB-298CEFD26288}"/>
            </a:ext>
          </a:extLst>
        </xdr:cNvPr>
        <xdr:cNvSpPr txBox="1">
          <a:spLocks noChangeArrowheads="1"/>
        </xdr:cNvSpPr>
      </xdr:nvSpPr>
      <xdr:spPr bwMode="auto">
        <a:xfrm>
          <a:off x="885825" y="34861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108</xdr:row>
      <xdr:rowOff>0</xdr:rowOff>
    </xdr:from>
    <xdr:to>
      <xdr:col>2</xdr:col>
      <xdr:colOff>133350</xdr:colOff>
      <xdr:row>108</xdr:row>
      <xdr:rowOff>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4A6B7527-D1CD-487D-A109-C1E3CDCACF4B}"/>
            </a:ext>
          </a:extLst>
        </xdr:cNvPr>
        <xdr:cNvSpPr txBox="1">
          <a:spLocks noChangeArrowheads="1"/>
        </xdr:cNvSpPr>
      </xdr:nvSpPr>
      <xdr:spPr bwMode="auto">
        <a:xfrm>
          <a:off x="885825" y="18754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108</xdr:row>
      <xdr:rowOff>0</xdr:rowOff>
    </xdr:from>
    <xdr:to>
      <xdr:col>2</xdr:col>
      <xdr:colOff>133350</xdr:colOff>
      <xdr:row>108</xdr:row>
      <xdr:rowOff>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42D74EA2-6B10-4967-AE73-9EAACA64D78C}"/>
            </a:ext>
          </a:extLst>
        </xdr:cNvPr>
        <xdr:cNvSpPr txBox="1">
          <a:spLocks noChangeArrowheads="1"/>
        </xdr:cNvSpPr>
      </xdr:nvSpPr>
      <xdr:spPr bwMode="auto">
        <a:xfrm>
          <a:off x="885825" y="18754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82</xdr:row>
      <xdr:rowOff>0</xdr:rowOff>
    </xdr:from>
    <xdr:to>
      <xdr:col>2</xdr:col>
      <xdr:colOff>133350</xdr:colOff>
      <xdr:row>82</xdr:row>
      <xdr:rowOff>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DA538FE7-F035-48D1-9C04-ECCBE75D7C0A}"/>
            </a:ext>
          </a:extLst>
        </xdr:cNvPr>
        <xdr:cNvSpPr txBox="1">
          <a:spLocks noChangeArrowheads="1"/>
        </xdr:cNvSpPr>
      </xdr:nvSpPr>
      <xdr:spPr bwMode="auto">
        <a:xfrm>
          <a:off x="885825" y="13668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119</xdr:row>
      <xdr:rowOff>0</xdr:rowOff>
    </xdr:from>
    <xdr:to>
      <xdr:col>2</xdr:col>
      <xdr:colOff>133350</xdr:colOff>
      <xdr:row>119</xdr:row>
      <xdr:rowOff>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EE1BAFFC-C91E-49D1-B841-C8BA05C216DA}"/>
            </a:ext>
          </a:extLst>
        </xdr:cNvPr>
        <xdr:cNvSpPr txBox="1">
          <a:spLocks noChangeArrowheads="1"/>
        </xdr:cNvSpPr>
      </xdr:nvSpPr>
      <xdr:spPr bwMode="auto">
        <a:xfrm>
          <a:off x="885825" y="205835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19</xdr:row>
      <xdr:rowOff>0</xdr:rowOff>
    </xdr:from>
    <xdr:to>
      <xdr:col>1</xdr:col>
      <xdr:colOff>133350</xdr:colOff>
      <xdr:row>19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DF33B51A-D223-464A-BF89-26A85DDD4807}"/>
            </a:ext>
          </a:extLst>
        </xdr:cNvPr>
        <xdr:cNvSpPr txBox="1">
          <a:spLocks noChangeArrowheads="1"/>
        </xdr:cNvSpPr>
      </xdr:nvSpPr>
      <xdr:spPr bwMode="auto">
        <a:xfrm>
          <a:off x="638175" y="528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19</xdr:row>
      <xdr:rowOff>0</xdr:rowOff>
    </xdr:from>
    <xdr:to>
      <xdr:col>1</xdr:col>
      <xdr:colOff>133350</xdr:colOff>
      <xdr:row>19</xdr:row>
      <xdr:rowOff>0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1AC45AEE-A406-4DBD-AE56-355E3DDD034B}"/>
            </a:ext>
          </a:extLst>
        </xdr:cNvPr>
        <xdr:cNvSpPr txBox="1">
          <a:spLocks noChangeArrowheads="1"/>
        </xdr:cNvSpPr>
      </xdr:nvSpPr>
      <xdr:spPr bwMode="auto">
        <a:xfrm>
          <a:off x="638175" y="5286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6DAC78C-E5DF-4568-BC33-1606D5616BA4}"/>
            </a:ext>
          </a:extLst>
        </xdr:cNvPr>
        <xdr:cNvSpPr txBox="1">
          <a:spLocks noChangeArrowheads="1"/>
        </xdr:cNvSpPr>
      </xdr:nvSpPr>
      <xdr:spPr bwMode="auto">
        <a:xfrm>
          <a:off x="866775" y="2286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09BE4142-3EF2-4E8E-98B2-EF79543EA51B}"/>
            </a:ext>
          </a:extLst>
        </xdr:cNvPr>
        <xdr:cNvSpPr txBox="1">
          <a:spLocks noChangeArrowheads="1"/>
        </xdr:cNvSpPr>
      </xdr:nvSpPr>
      <xdr:spPr bwMode="auto">
        <a:xfrm>
          <a:off x="866775" y="2286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27C35DE9-7EBA-416C-B289-B25F95F444CC}"/>
            </a:ext>
          </a:extLst>
        </xdr:cNvPr>
        <xdr:cNvSpPr txBox="1">
          <a:spLocks noChangeArrowheads="1"/>
        </xdr:cNvSpPr>
      </xdr:nvSpPr>
      <xdr:spPr bwMode="auto">
        <a:xfrm>
          <a:off x="876300" y="17049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70</xdr:row>
      <xdr:rowOff>0</xdr:rowOff>
    </xdr:from>
    <xdr:to>
      <xdr:col>2</xdr:col>
      <xdr:colOff>133350</xdr:colOff>
      <xdr:row>70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DA486923-09A5-4CF5-9D27-682ED9EEFE68}"/>
            </a:ext>
          </a:extLst>
        </xdr:cNvPr>
        <xdr:cNvSpPr txBox="1">
          <a:spLocks noChangeArrowheads="1"/>
        </xdr:cNvSpPr>
      </xdr:nvSpPr>
      <xdr:spPr bwMode="auto">
        <a:xfrm>
          <a:off x="876300" y="14792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95</xdr:row>
      <xdr:rowOff>0</xdr:rowOff>
    </xdr:from>
    <xdr:to>
      <xdr:col>2</xdr:col>
      <xdr:colOff>133350</xdr:colOff>
      <xdr:row>95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2D087357-F5B8-448A-A309-35CD39E75BAB}"/>
            </a:ext>
          </a:extLst>
        </xdr:cNvPr>
        <xdr:cNvSpPr txBox="1">
          <a:spLocks noChangeArrowheads="1"/>
        </xdr:cNvSpPr>
      </xdr:nvSpPr>
      <xdr:spPr bwMode="auto">
        <a:xfrm>
          <a:off x="876300" y="18983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143</xdr:row>
      <xdr:rowOff>0</xdr:rowOff>
    </xdr:from>
    <xdr:to>
      <xdr:col>2</xdr:col>
      <xdr:colOff>133350</xdr:colOff>
      <xdr:row>143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A8160F6E-1104-483E-91DF-EE5A531CBD55}"/>
            </a:ext>
          </a:extLst>
        </xdr:cNvPr>
        <xdr:cNvSpPr txBox="1">
          <a:spLocks noChangeArrowheads="1"/>
        </xdr:cNvSpPr>
      </xdr:nvSpPr>
      <xdr:spPr bwMode="auto">
        <a:xfrm>
          <a:off x="876300" y="28098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95</xdr:row>
      <xdr:rowOff>0</xdr:rowOff>
    </xdr:from>
    <xdr:to>
      <xdr:col>2</xdr:col>
      <xdr:colOff>133350</xdr:colOff>
      <xdr:row>95</xdr:row>
      <xdr:rowOff>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AB46ECD8-9319-44BE-A70A-70144D5F9011}"/>
            </a:ext>
          </a:extLst>
        </xdr:cNvPr>
        <xdr:cNvSpPr txBox="1">
          <a:spLocks noChangeArrowheads="1"/>
        </xdr:cNvSpPr>
      </xdr:nvSpPr>
      <xdr:spPr bwMode="auto">
        <a:xfrm>
          <a:off x="876300" y="18983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143</xdr:row>
      <xdr:rowOff>0</xdr:rowOff>
    </xdr:from>
    <xdr:to>
      <xdr:col>2</xdr:col>
      <xdr:colOff>133350</xdr:colOff>
      <xdr:row>143</xdr:row>
      <xdr:rowOff>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6E05D00F-CD14-4A93-9DE5-9D1D4E4B2209}"/>
            </a:ext>
          </a:extLst>
        </xdr:cNvPr>
        <xdr:cNvSpPr txBox="1">
          <a:spLocks noChangeArrowheads="1"/>
        </xdr:cNvSpPr>
      </xdr:nvSpPr>
      <xdr:spPr bwMode="auto">
        <a:xfrm>
          <a:off x="876300" y="28098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8" name="Text Box 40">
          <a:extLst>
            <a:ext uri="{FF2B5EF4-FFF2-40B4-BE49-F238E27FC236}">
              <a16:creationId xmlns:a16="http://schemas.microsoft.com/office/drawing/2014/main" id="{1EF43E47-C806-45DD-ABBF-9D38672A7F03}"/>
            </a:ext>
          </a:extLst>
        </xdr:cNvPr>
        <xdr:cNvSpPr txBox="1">
          <a:spLocks noChangeArrowheads="1"/>
        </xdr:cNvSpPr>
      </xdr:nvSpPr>
      <xdr:spPr bwMode="auto">
        <a:xfrm>
          <a:off x="876300" y="4086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183</xdr:row>
      <xdr:rowOff>0</xdr:rowOff>
    </xdr:from>
    <xdr:to>
      <xdr:col>2</xdr:col>
      <xdr:colOff>133350</xdr:colOff>
      <xdr:row>183</xdr:row>
      <xdr:rowOff>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7C6D465C-08F8-4672-88D6-4053E2197681}"/>
            </a:ext>
          </a:extLst>
        </xdr:cNvPr>
        <xdr:cNvSpPr txBox="1">
          <a:spLocks noChangeArrowheads="1"/>
        </xdr:cNvSpPr>
      </xdr:nvSpPr>
      <xdr:spPr bwMode="auto">
        <a:xfrm>
          <a:off x="876300" y="369951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183</xdr:row>
      <xdr:rowOff>0</xdr:rowOff>
    </xdr:from>
    <xdr:to>
      <xdr:col>2</xdr:col>
      <xdr:colOff>133350</xdr:colOff>
      <xdr:row>183</xdr:row>
      <xdr:rowOff>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8EB7B995-BEA1-4B0C-B3F4-5039849F6F03}"/>
            </a:ext>
          </a:extLst>
        </xdr:cNvPr>
        <xdr:cNvSpPr txBox="1">
          <a:spLocks noChangeArrowheads="1"/>
        </xdr:cNvSpPr>
      </xdr:nvSpPr>
      <xdr:spPr bwMode="auto">
        <a:xfrm>
          <a:off x="876300" y="369951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168</xdr:row>
      <xdr:rowOff>0</xdr:rowOff>
    </xdr:from>
    <xdr:to>
      <xdr:col>2</xdr:col>
      <xdr:colOff>133350</xdr:colOff>
      <xdr:row>168</xdr:row>
      <xdr:rowOff>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7DAC309-FA0F-4599-9C26-02EF9AEC3DB8}"/>
            </a:ext>
          </a:extLst>
        </xdr:cNvPr>
        <xdr:cNvSpPr txBox="1">
          <a:spLocks noChangeArrowheads="1"/>
        </xdr:cNvSpPr>
      </xdr:nvSpPr>
      <xdr:spPr bwMode="auto">
        <a:xfrm>
          <a:off x="876300" y="32632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70027-C770-4CEF-A620-6CD5B0AC0366}">
  <sheetPr>
    <tabColor theme="7" tint="0.39997558519241921"/>
  </sheetPr>
  <dimension ref="A4:K39"/>
  <sheetViews>
    <sheetView tabSelected="1" workbookViewId="0">
      <selection activeCell="A4" sqref="A4:J4"/>
    </sheetView>
  </sheetViews>
  <sheetFormatPr defaultColWidth="9.140625" defaultRowHeight="12.75" x14ac:dyDescent="0.2"/>
  <cols>
    <col min="1" max="16384" width="9.140625" style="2481"/>
  </cols>
  <sheetData>
    <row r="4" spans="1:11" ht="33.75" x14ac:dyDescent="0.5">
      <c r="A4" s="2999" t="s">
        <v>2688</v>
      </c>
      <c r="B4" s="2999"/>
      <c r="C4" s="2999"/>
      <c r="D4" s="2999"/>
      <c r="E4" s="2999"/>
      <c r="F4" s="2999"/>
      <c r="G4" s="2999"/>
      <c r="H4" s="2999"/>
      <c r="I4" s="2999"/>
      <c r="J4" s="2999"/>
      <c r="K4" s="2480"/>
    </row>
    <row r="23" spans="1:11" ht="26.25" customHeight="1" x14ac:dyDescent="0.2">
      <c r="A23" s="3000" t="s">
        <v>2689</v>
      </c>
      <c r="B23" s="3000"/>
      <c r="C23" s="3000"/>
      <c r="D23" s="3000"/>
      <c r="E23" s="3000"/>
      <c r="F23" s="3000"/>
      <c r="G23" s="3000"/>
      <c r="H23" s="3000"/>
      <c r="I23" s="3000"/>
      <c r="J23" s="3000"/>
      <c r="K23" s="2482"/>
    </row>
    <row r="24" spans="1:11" ht="28.5" customHeight="1" x14ac:dyDescent="0.2">
      <c r="A24" s="3000" t="s">
        <v>2690</v>
      </c>
      <c r="B24" s="3000"/>
      <c r="C24" s="3000"/>
      <c r="D24" s="3000"/>
      <c r="E24" s="3000"/>
      <c r="F24" s="3000"/>
      <c r="G24" s="3000"/>
      <c r="H24" s="3000"/>
      <c r="I24" s="3000"/>
      <c r="J24" s="3000"/>
      <c r="K24" s="2925"/>
    </row>
    <row r="25" spans="1:11" ht="12.75" customHeight="1" x14ac:dyDescent="0.2">
      <c r="A25" s="2482"/>
      <c r="B25" s="2482"/>
      <c r="C25" s="2482"/>
      <c r="D25" s="2482"/>
      <c r="E25" s="2482"/>
      <c r="F25" s="2482"/>
      <c r="G25" s="2482"/>
      <c r="H25" s="2482"/>
      <c r="I25" s="2482"/>
      <c r="J25" s="2482"/>
      <c r="K25" s="2482"/>
    </row>
    <row r="26" spans="1:11" ht="12.75" customHeight="1" x14ac:dyDescent="0.2">
      <c r="A26" s="2482"/>
      <c r="B26" s="2482"/>
      <c r="C26" s="2482"/>
      <c r="D26" s="2482"/>
      <c r="E26" s="2482"/>
      <c r="F26" s="2482"/>
      <c r="G26" s="2482"/>
      <c r="H26" s="2482"/>
      <c r="I26" s="2482"/>
      <c r="J26" s="2482"/>
      <c r="K26" s="2482"/>
    </row>
    <row r="27" spans="1:11" ht="12.75" customHeight="1" x14ac:dyDescent="0.2">
      <c r="A27" s="2483"/>
      <c r="B27" s="2483"/>
      <c r="C27" s="2483"/>
      <c r="D27" s="2483"/>
      <c r="E27" s="2483"/>
      <c r="F27" s="2483"/>
      <c r="G27" s="2483"/>
      <c r="H27" s="2483"/>
      <c r="I27" s="2483"/>
      <c r="J27" s="2483"/>
      <c r="K27" s="2483"/>
    </row>
    <row r="28" spans="1:11" ht="12.75" customHeight="1" x14ac:dyDescent="0.2">
      <c r="A28" s="2483"/>
      <c r="B28" s="2483"/>
      <c r="C28" s="2483"/>
      <c r="D28" s="2483"/>
      <c r="E28" s="2483"/>
      <c r="F28" s="2483"/>
      <c r="G28" s="2483"/>
      <c r="H28" s="2483"/>
      <c r="I28" s="2483"/>
      <c r="J28" s="2483"/>
      <c r="K28" s="2483"/>
    </row>
    <row r="38" spans="1:10" ht="15" customHeight="1" x14ac:dyDescent="0.2">
      <c r="A38" s="3001" t="s">
        <v>2691</v>
      </c>
      <c r="B38" s="3001"/>
      <c r="C38" s="3001"/>
      <c r="D38" s="3001"/>
      <c r="E38" s="3001"/>
      <c r="F38" s="3001"/>
      <c r="G38" s="3001"/>
      <c r="H38" s="3001"/>
      <c r="I38" s="3001"/>
      <c r="J38" s="3001"/>
    </row>
    <row r="39" spans="1:10" x14ac:dyDescent="0.2">
      <c r="A39" s="3001"/>
      <c r="B39" s="3001"/>
      <c r="C39" s="3001"/>
      <c r="D39" s="3001"/>
      <c r="E39" s="3001"/>
      <c r="F39" s="3001"/>
      <c r="G39" s="3001"/>
      <c r="H39" s="3001"/>
      <c r="I39" s="3001"/>
      <c r="J39" s="3001"/>
    </row>
  </sheetData>
  <mergeCells count="4">
    <mergeCell ref="A4:J4"/>
    <mergeCell ref="A23:J23"/>
    <mergeCell ref="A38:J39"/>
    <mergeCell ref="A24:J24"/>
  </mergeCells>
  <printOptions horizontalCentered="1"/>
  <pageMargins left="0.19685039370078741" right="0.19685039370078741" top="1.1811023622047245" bottom="0.19685039370078741" header="0.11811023622047245" footer="0.118110236220472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22226-3827-4BFA-9BDD-EB13E3B651F2}">
  <sheetPr>
    <tabColor rgb="FFFFC000"/>
  </sheetPr>
  <dimension ref="A1:G173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140625" style="162" customWidth="1"/>
    <col min="2" max="2" width="3.5703125" style="164" customWidth="1"/>
    <col min="3" max="3" width="11.5703125" style="162" customWidth="1"/>
    <col min="4" max="4" width="45.140625" style="162" customWidth="1"/>
    <col min="5" max="5" width="11.28515625" style="162" customWidth="1"/>
    <col min="6" max="6" width="11.140625" style="162" customWidth="1"/>
    <col min="7" max="7" width="15" style="162" customWidth="1"/>
    <col min="8" max="16384" width="9.140625" style="162"/>
  </cols>
  <sheetData>
    <row r="1" spans="1:7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</row>
    <row r="2" spans="1:7" ht="12.75" customHeight="1" x14ac:dyDescent="0.2"/>
    <row r="3" spans="1:7" s="3" customFormat="1" ht="15.75" x14ac:dyDescent="0.25">
      <c r="A3" s="3112" t="s">
        <v>110</v>
      </c>
      <c r="B3" s="3112"/>
      <c r="C3" s="3112"/>
      <c r="D3" s="3112"/>
      <c r="E3" s="3112"/>
      <c r="F3" s="3112"/>
      <c r="G3" s="3112"/>
    </row>
    <row r="4" spans="1:7" s="3" customFormat="1" ht="15.75" x14ac:dyDescent="0.25">
      <c r="B4" s="139"/>
      <c r="C4" s="139"/>
      <c r="D4" s="139"/>
      <c r="E4" s="139"/>
      <c r="F4" s="139"/>
      <c r="G4" s="139"/>
    </row>
    <row r="5" spans="1:7" s="140" customFormat="1" ht="15.75" customHeight="1" x14ac:dyDescent="0.25">
      <c r="B5" s="141"/>
      <c r="C5" s="3145" t="s">
        <v>1949</v>
      </c>
      <c r="D5" s="3145"/>
      <c r="E5" s="3145"/>
      <c r="F5" s="142"/>
      <c r="G5" s="142"/>
    </row>
    <row r="6" spans="1:7" s="168" customFormat="1" ht="12" thickBot="1" x14ac:dyDescent="0.3">
      <c r="B6" s="169"/>
      <c r="C6" s="169"/>
      <c r="D6" s="169"/>
      <c r="E6" s="143" t="s">
        <v>105</v>
      </c>
      <c r="F6" s="143"/>
      <c r="G6" s="170"/>
    </row>
    <row r="7" spans="1:7" s="172" customFormat="1" ht="12.75" customHeight="1" x14ac:dyDescent="0.25">
      <c r="B7" s="283"/>
      <c r="C7" s="3118" t="s">
        <v>135</v>
      </c>
      <c r="D7" s="3122" t="s">
        <v>136</v>
      </c>
      <c r="E7" s="3128" t="s">
        <v>1950</v>
      </c>
      <c r="F7" s="79"/>
    </row>
    <row r="8" spans="1:7" s="168" customFormat="1" ht="12.75" customHeight="1" thickBot="1" x14ac:dyDescent="0.3">
      <c r="B8" s="283"/>
      <c r="C8" s="3119"/>
      <c r="D8" s="3123"/>
      <c r="E8" s="3129"/>
      <c r="F8" s="79"/>
    </row>
    <row r="9" spans="1:7" s="168" customFormat="1" ht="12.75" customHeight="1" thickBot="1" x14ac:dyDescent="0.3">
      <c r="B9" s="144"/>
      <c r="C9" s="145" t="s">
        <v>288</v>
      </c>
      <c r="D9" s="146" t="s">
        <v>289</v>
      </c>
      <c r="E9" s="147">
        <f>SUM(E10:E14)</f>
        <v>170718.7</v>
      </c>
      <c r="F9" s="148"/>
    </row>
    <row r="10" spans="1:7" s="174" customFormat="1" ht="12.75" customHeight="1" x14ac:dyDescent="0.2">
      <c r="B10" s="149"/>
      <c r="C10" s="154" t="s">
        <v>140</v>
      </c>
      <c r="D10" s="155" t="s">
        <v>141</v>
      </c>
      <c r="E10" s="156">
        <f>F21</f>
        <v>19152</v>
      </c>
      <c r="F10" s="153"/>
      <c r="G10" s="81"/>
    </row>
    <row r="11" spans="1:7" s="174" customFormat="1" ht="12.75" customHeight="1" x14ac:dyDescent="0.2">
      <c r="B11" s="149"/>
      <c r="C11" s="154" t="s">
        <v>142</v>
      </c>
      <c r="D11" s="155" t="s">
        <v>143</v>
      </c>
      <c r="E11" s="157">
        <f>F55</f>
        <v>49374</v>
      </c>
      <c r="F11" s="153"/>
      <c r="G11" s="81"/>
    </row>
    <row r="12" spans="1:7" s="174" customFormat="1" ht="12.75" customHeight="1" x14ac:dyDescent="0.2">
      <c r="B12" s="149"/>
      <c r="C12" s="154" t="s">
        <v>144</v>
      </c>
      <c r="D12" s="155" t="s">
        <v>75</v>
      </c>
      <c r="E12" s="157">
        <f>F104</f>
        <v>25000</v>
      </c>
      <c r="F12" s="153"/>
      <c r="G12" s="81"/>
    </row>
    <row r="13" spans="1:7" s="174" customFormat="1" ht="12.75" customHeight="1" x14ac:dyDescent="0.2">
      <c r="B13" s="149"/>
      <c r="C13" s="154" t="s">
        <v>290</v>
      </c>
      <c r="D13" s="155" t="s">
        <v>1371</v>
      </c>
      <c r="E13" s="157">
        <f>F113</f>
        <v>40642.699999999997</v>
      </c>
      <c r="F13" s="158"/>
      <c r="G13" s="81"/>
    </row>
    <row r="14" spans="1:7" s="174" customFormat="1" ht="12.75" customHeight="1" thickBot="1" x14ac:dyDescent="0.25">
      <c r="B14" s="149"/>
      <c r="C14" s="1257" t="s">
        <v>146</v>
      </c>
      <c r="D14" s="1258" t="s">
        <v>1366</v>
      </c>
      <c r="E14" s="1123">
        <f>F163</f>
        <v>36550</v>
      </c>
      <c r="F14" s="158"/>
      <c r="G14" s="81"/>
    </row>
    <row r="15" spans="1:7" s="3" customFormat="1" ht="12.75" customHeight="1" x14ac:dyDescent="0.25">
      <c r="B15" s="159"/>
      <c r="C15" s="2"/>
      <c r="D15" s="2"/>
      <c r="E15" s="2"/>
      <c r="F15" s="2"/>
    </row>
    <row r="16" spans="1:7" s="3" customFormat="1" ht="12.75" customHeight="1" x14ac:dyDescent="0.25">
      <c r="B16" s="159"/>
      <c r="C16" s="2"/>
      <c r="D16" s="2"/>
      <c r="E16" s="2"/>
      <c r="F16" s="2"/>
    </row>
    <row r="17" spans="1:7" ht="18.75" customHeight="1" x14ac:dyDescent="0.2">
      <c r="B17" s="161" t="s">
        <v>291</v>
      </c>
      <c r="C17" s="161"/>
      <c r="D17" s="161"/>
      <c r="E17" s="161"/>
      <c r="F17" s="161"/>
      <c r="G17" s="161"/>
    </row>
    <row r="18" spans="1:7" ht="12.75" customHeight="1" thickBot="1" x14ac:dyDescent="0.25">
      <c r="B18" s="169"/>
      <c r="C18" s="169"/>
      <c r="D18" s="169"/>
      <c r="E18" s="190"/>
      <c r="F18" s="190"/>
      <c r="G18" s="143" t="s">
        <v>105</v>
      </c>
    </row>
    <row r="19" spans="1:7" ht="12.75" customHeight="1" x14ac:dyDescent="0.2">
      <c r="A19" s="3161" t="s">
        <v>1828</v>
      </c>
      <c r="B19" s="3138" t="s">
        <v>273</v>
      </c>
      <c r="C19" s="3140" t="s">
        <v>292</v>
      </c>
      <c r="D19" s="3143" t="s">
        <v>180</v>
      </c>
      <c r="E19" s="3126" t="s">
        <v>1951</v>
      </c>
      <c r="F19" s="3128" t="s">
        <v>1952</v>
      </c>
      <c r="G19" s="3132" t="s">
        <v>151</v>
      </c>
    </row>
    <row r="20" spans="1:7" ht="21" customHeight="1" thickBot="1" x14ac:dyDescent="0.25">
      <c r="A20" s="3162"/>
      <c r="B20" s="3163"/>
      <c r="C20" s="3160"/>
      <c r="D20" s="3144"/>
      <c r="E20" s="3127"/>
      <c r="F20" s="3129"/>
      <c r="G20" s="3133"/>
    </row>
    <row r="21" spans="1:7" ht="15" customHeight="1" thickBot="1" x14ac:dyDescent="0.25">
      <c r="A21" s="307">
        <f>A22+A31+A39+A42+A44+A48</f>
        <v>12579</v>
      </c>
      <c r="B21" s="308" t="s">
        <v>2</v>
      </c>
      <c r="C21" s="264" t="s">
        <v>152</v>
      </c>
      <c r="D21" s="265" t="s">
        <v>153</v>
      </c>
      <c r="E21" s="309">
        <f>E22+E31+E39+E42+E44+E48</f>
        <v>19152</v>
      </c>
      <c r="F21" s="309">
        <f>F22+F31+F39+F42+F44+F48</f>
        <v>19152</v>
      </c>
      <c r="G21" s="310" t="s">
        <v>6</v>
      </c>
    </row>
    <row r="22" spans="1:7" ht="12" customHeight="1" x14ac:dyDescent="0.2">
      <c r="A22" s="418">
        <f>SUM(A23:A30)</f>
        <v>4300</v>
      </c>
      <c r="B22" s="311" t="s">
        <v>154</v>
      </c>
      <c r="C22" s="312" t="s">
        <v>6</v>
      </c>
      <c r="D22" s="313" t="s">
        <v>1659</v>
      </c>
      <c r="E22" s="314">
        <f>SUM(E23:E30)</f>
        <v>6400</v>
      </c>
      <c r="F22" s="315">
        <f t="shared" ref="F22" si="0">SUM(F23:F30)</f>
        <v>6400</v>
      </c>
      <c r="G22" s="316"/>
    </row>
    <row r="23" spans="1:7" ht="12" customHeight="1" x14ac:dyDescent="0.2">
      <c r="A23" s="412">
        <v>150</v>
      </c>
      <c r="B23" s="318" t="s">
        <v>160</v>
      </c>
      <c r="C23" s="319" t="s">
        <v>293</v>
      </c>
      <c r="D23" s="320" t="s">
        <v>294</v>
      </c>
      <c r="E23" s="321">
        <v>150</v>
      </c>
      <c r="F23" s="322">
        <v>150</v>
      </c>
      <c r="G23" s="1779"/>
    </row>
    <row r="24" spans="1:7" ht="12" customHeight="1" x14ac:dyDescent="0.2">
      <c r="A24" s="412">
        <v>150</v>
      </c>
      <c r="B24" s="329" t="s">
        <v>160</v>
      </c>
      <c r="C24" s="330" t="s">
        <v>296</v>
      </c>
      <c r="D24" s="331" t="s">
        <v>297</v>
      </c>
      <c r="E24" s="321">
        <v>250</v>
      </c>
      <c r="F24" s="322">
        <v>250</v>
      </c>
      <c r="G24" s="1779"/>
    </row>
    <row r="25" spans="1:7" ht="12" customHeight="1" x14ac:dyDescent="0.2">
      <c r="A25" s="412">
        <v>600</v>
      </c>
      <c r="B25" s="318" t="s">
        <v>160</v>
      </c>
      <c r="C25" s="319" t="s">
        <v>305</v>
      </c>
      <c r="D25" s="320" t="s">
        <v>306</v>
      </c>
      <c r="E25" s="321">
        <v>600</v>
      </c>
      <c r="F25" s="322">
        <v>600</v>
      </c>
      <c r="G25" s="1779"/>
    </row>
    <row r="26" spans="1:7" ht="12" customHeight="1" x14ac:dyDescent="0.2">
      <c r="A26" s="412">
        <v>3000</v>
      </c>
      <c r="B26" s="336" t="s">
        <v>160</v>
      </c>
      <c r="C26" s="337" t="s">
        <v>320</v>
      </c>
      <c r="D26" s="331" t="s">
        <v>113</v>
      </c>
      <c r="E26" s="321">
        <v>4500</v>
      </c>
      <c r="F26" s="322">
        <v>4500</v>
      </c>
      <c r="G26" s="338"/>
    </row>
    <row r="27" spans="1:7" ht="12" customHeight="1" x14ac:dyDescent="0.2">
      <c r="A27" s="412">
        <v>100</v>
      </c>
      <c r="B27" s="336" t="s">
        <v>160</v>
      </c>
      <c r="C27" s="337">
        <v>1792130000</v>
      </c>
      <c r="D27" s="331" t="s">
        <v>111</v>
      </c>
      <c r="E27" s="321">
        <v>100</v>
      </c>
      <c r="F27" s="322">
        <v>100</v>
      </c>
      <c r="G27" s="338"/>
    </row>
    <row r="28" spans="1:7" ht="12.6" customHeight="1" x14ac:dyDescent="0.2">
      <c r="A28" s="412"/>
      <c r="B28" s="336" t="s">
        <v>160</v>
      </c>
      <c r="C28" s="337" t="s">
        <v>2128</v>
      </c>
      <c r="D28" s="1485" t="s">
        <v>2129</v>
      </c>
      <c r="E28" s="321">
        <v>500</v>
      </c>
      <c r="F28" s="322">
        <v>500</v>
      </c>
      <c r="G28" s="2901" t="s">
        <v>2159</v>
      </c>
    </row>
    <row r="29" spans="1:7" ht="12" customHeight="1" x14ac:dyDescent="0.2">
      <c r="A29" s="412">
        <v>300</v>
      </c>
      <c r="B29" s="329" t="s">
        <v>160</v>
      </c>
      <c r="C29" s="330" t="s">
        <v>316</v>
      </c>
      <c r="D29" s="331" t="s">
        <v>317</v>
      </c>
      <c r="E29" s="321">
        <v>300</v>
      </c>
      <c r="F29" s="322">
        <v>300</v>
      </c>
      <c r="G29" s="1780"/>
    </row>
    <row r="30" spans="1:7" ht="12" customHeight="1" x14ac:dyDescent="0.2">
      <c r="A30" s="412">
        <v>0</v>
      </c>
      <c r="B30" s="345" t="s">
        <v>160</v>
      </c>
      <c r="C30" s="346" t="s">
        <v>1566</v>
      </c>
      <c r="D30" s="335" t="s">
        <v>1567</v>
      </c>
      <c r="E30" s="321">
        <v>0</v>
      </c>
      <c r="F30" s="322">
        <v>0</v>
      </c>
      <c r="G30" s="338"/>
    </row>
    <row r="31" spans="1:7" ht="12" customHeight="1" x14ac:dyDescent="0.2">
      <c r="A31" s="419">
        <f>SUM(A32:A38)</f>
        <v>5760</v>
      </c>
      <c r="B31" s="323" t="s">
        <v>154</v>
      </c>
      <c r="C31" s="324" t="s">
        <v>6</v>
      </c>
      <c r="D31" s="325" t="s">
        <v>298</v>
      </c>
      <c r="E31" s="326">
        <f>SUM(E32:E38)</f>
        <v>9960</v>
      </c>
      <c r="F31" s="327">
        <f>SUM(F32:F38)</f>
        <v>9960</v>
      </c>
      <c r="G31" s="332"/>
    </row>
    <row r="32" spans="1:7" ht="12" customHeight="1" x14ac:dyDescent="0.2">
      <c r="A32" s="412">
        <v>300</v>
      </c>
      <c r="B32" s="318" t="s">
        <v>160</v>
      </c>
      <c r="C32" s="319" t="s">
        <v>299</v>
      </c>
      <c r="D32" s="320" t="s">
        <v>300</v>
      </c>
      <c r="E32" s="321">
        <v>300</v>
      </c>
      <c r="F32" s="322">
        <v>300</v>
      </c>
      <c r="G32" s="333"/>
    </row>
    <row r="33" spans="1:7" ht="12" customHeight="1" x14ac:dyDescent="0.2">
      <c r="A33" s="412">
        <v>100</v>
      </c>
      <c r="B33" s="318" t="s">
        <v>160</v>
      </c>
      <c r="C33" s="319" t="s">
        <v>301</v>
      </c>
      <c r="D33" s="320" t="s">
        <v>302</v>
      </c>
      <c r="E33" s="321">
        <v>100</v>
      </c>
      <c r="F33" s="322">
        <v>100</v>
      </c>
      <c r="G33" s="333"/>
    </row>
    <row r="34" spans="1:7" ht="12" customHeight="1" x14ac:dyDescent="0.2">
      <c r="A34" s="412">
        <v>310</v>
      </c>
      <c r="B34" s="318" t="s">
        <v>160</v>
      </c>
      <c r="C34" s="319" t="s">
        <v>303</v>
      </c>
      <c r="D34" s="320" t="s">
        <v>304</v>
      </c>
      <c r="E34" s="321">
        <v>410</v>
      </c>
      <c r="F34" s="322">
        <v>410</v>
      </c>
      <c r="G34" s="1779"/>
    </row>
    <row r="35" spans="1:7" ht="12" customHeight="1" x14ac:dyDescent="0.2">
      <c r="A35" s="412">
        <v>350</v>
      </c>
      <c r="B35" s="329" t="s">
        <v>160</v>
      </c>
      <c r="C35" s="330" t="s">
        <v>307</v>
      </c>
      <c r="D35" s="320" t="s">
        <v>308</v>
      </c>
      <c r="E35" s="321">
        <v>350</v>
      </c>
      <c r="F35" s="322">
        <v>350</v>
      </c>
      <c r="G35" s="334"/>
    </row>
    <row r="36" spans="1:7" ht="12" customHeight="1" x14ac:dyDescent="0.2">
      <c r="A36" s="412">
        <v>100</v>
      </c>
      <c r="B36" s="1442" t="s">
        <v>160</v>
      </c>
      <c r="C36" s="346" t="s">
        <v>322</v>
      </c>
      <c r="D36" s="335" t="s">
        <v>323</v>
      </c>
      <c r="E36" s="321">
        <v>100</v>
      </c>
      <c r="F36" s="322">
        <v>100</v>
      </c>
      <c r="G36" s="338"/>
    </row>
    <row r="37" spans="1:7" ht="12" customHeight="1" x14ac:dyDescent="0.2">
      <c r="A37" s="412">
        <v>4100</v>
      </c>
      <c r="B37" s="839" t="s">
        <v>160</v>
      </c>
      <c r="C37" s="840" t="s">
        <v>1430</v>
      </c>
      <c r="D37" s="1575" t="s">
        <v>1431</v>
      </c>
      <c r="E37" s="321">
        <v>6700</v>
      </c>
      <c r="F37" s="322">
        <v>6700</v>
      </c>
      <c r="G37" s="338"/>
    </row>
    <row r="38" spans="1:7" ht="12" customHeight="1" x14ac:dyDescent="0.2">
      <c r="A38" s="420">
        <v>500</v>
      </c>
      <c r="B38" s="839" t="s">
        <v>160</v>
      </c>
      <c r="C38" s="840" t="s">
        <v>1957</v>
      </c>
      <c r="D38" s="1575" t="s">
        <v>1866</v>
      </c>
      <c r="E38" s="340">
        <v>2000</v>
      </c>
      <c r="F38" s="1590">
        <v>2000</v>
      </c>
      <c r="G38" s="2049"/>
    </row>
    <row r="39" spans="1:7" ht="12" customHeight="1" x14ac:dyDescent="0.2">
      <c r="A39" s="419">
        <f>SUM(A40:A41)</f>
        <v>900</v>
      </c>
      <c r="B39" s="323" t="s">
        <v>154</v>
      </c>
      <c r="C39" s="324" t="s">
        <v>6</v>
      </c>
      <c r="D39" s="325" t="s">
        <v>309</v>
      </c>
      <c r="E39" s="326">
        <f>SUM(E40:E41)</f>
        <v>1065</v>
      </c>
      <c r="F39" s="327">
        <f>SUM(F40:F41)</f>
        <v>1065</v>
      </c>
      <c r="G39" s="1781"/>
    </row>
    <row r="40" spans="1:7" ht="12" customHeight="1" x14ac:dyDescent="0.2">
      <c r="A40" s="412">
        <v>200</v>
      </c>
      <c r="B40" s="329" t="s">
        <v>160</v>
      </c>
      <c r="C40" s="330" t="s">
        <v>310</v>
      </c>
      <c r="D40" s="320" t="s">
        <v>311</v>
      </c>
      <c r="E40" s="321">
        <v>365</v>
      </c>
      <c r="F40" s="322">
        <v>365</v>
      </c>
      <c r="G40" s="1779"/>
    </row>
    <row r="41" spans="1:7" ht="12" customHeight="1" x14ac:dyDescent="0.2">
      <c r="A41" s="412">
        <v>700</v>
      </c>
      <c r="B41" s="336" t="s">
        <v>160</v>
      </c>
      <c r="C41" s="337" t="s">
        <v>318</v>
      </c>
      <c r="D41" s="331" t="s">
        <v>319</v>
      </c>
      <c r="E41" s="321">
        <v>700</v>
      </c>
      <c r="F41" s="322">
        <v>700</v>
      </c>
      <c r="G41" s="338"/>
    </row>
    <row r="42" spans="1:7" ht="12" customHeight="1" x14ac:dyDescent="0.2">
      <c r="A42" s="419">
        <f>SUM(A43:A43)</f>
        <v>150</v>
      </c>
      <c r="B42" s="323" t="s">
        <v>154</v>
      </c>
      <c r="C42" s="324" t="s">
        <v>6</v>
      </c>
      <c r="D42" s="325" t="s">
        <v>1661</v>
      </c>
      <c r="E42" s="326">
        <f>SUM(E43:E43)</f>
        <v>150</v>
      </c>
      <c r="F42" s="327">
        <f>SUM(F43:F43)</f>
        <v>150</v>
      </c>
      <c r="G42" s="1781"/>
    </row>
    <row r="43" spans="1:7" ht="12" customHeight="1" x14ac:dyDescent="0.2">
      <c r="A43" s="412">
        <v>150</v>
      </c>
      <c r="B43" s="318" t="s">
        <v>160</v>
      </c>
      <c r="C43" s="319" t="s">
        <v>313</v>
      </c>
      <c r="D43" s="320" t="s">
        <v>314</v>
      </c>
      <c r="E43" s="321">
        <v>150</v>
      </c>
      <c r="F43" s="322">
        <v>150</v>
      </c>
      <c r="G43" s="1782"/>
    </row>
    <row r="44" spans="1:7" ht="12" customHeight="1" x14ac:dyDescent="0.2">
      <c r="A44" s="421">
        <f>SUM(A45:A47)</f>
        <v>1069</v>
      </c>
      <c r="B44" s="1488" t="s">
        <v>154</v>
      </c>
      <c r="C44" s="341" t="s">
        <v>6</v>
      </c>
      <c r="D44" s="342" t="s">
        <v>321</v>
      </c>
      <c r="E44" s="343">
        <f>SUM(E45:E47)</f>
        <v>1077</v>
      </c>
      <c r="F44" s="344">
        <f>SUM(F45:F47)</f>
        <v>1077</v>
      </c>
      <c r="G44" s="1783"/>
    </row>
    <row r="45" spans="1:7" ht="12" customHeight="1" x14ac:dyDescent="0.2">
      <c r="A45" s="420">
        <v>97</v>
      </c>
      <c r="B45" s="347" t="s">
        <v>160</v>
      </c>
      <c r="C45" s="346" t="s">
        <v>324</v>
      </c>
      <c r="D45" s="348" t="s">
        <v>114</v>
      </c>
      <c r="E45" s="340">
        <v>97</v>
      </c>
      <c r="F45" s="1590">
        <v>97</v>
      </c>
      <c r="G45" s="1784"/>
    </row>
    <row r="46" spans="1:7" ht="12" customHeight="1" x14ac:dyDescent="0.2">
      <c r="A46" s="412">
        <v>572</v>
      </c>
      <c r="B46" s="329" t="s">
        <v>160</v>
      </c>
      <c r="C46" s="330" t="s">
        <v>312</v>
      </c>
      <c r="D46" s="320" t="s">
        <v>1660</v>
      </c>
      <c r="E46" s="321">
        <v>580</v>
      </c>
      <c r="F46" s="322">
        <v>580</v>
      </c>
      <c r="G46" s="1780"/>
    </row>
    <row r="47" spans="1:7" ht="12" customHeight="1" x14ac:dyDescent="0.2">
      <c r="A47" s="412">
        <v>400</v>
      </c>
      <c r="B47" s="329" t="s">
        <v>160</v>
      </c>
      <c r="C47" s="330" t="s">
        <v>315</v>
      </c>
      <c r="D47" s="335" t="s">
        <v>112</v>
      </c>
      <c r="E47" s="321">
        <v>400</v>
      </c>
      <c r="F47" s="322">
        <v>400</v>
      </c>
      <c r="G47" s="1779"/>
    </row>
    <row r="48" spans="1:7" ht="12" customHeight="1" x14ac:dyDescent="0.2">
      <c r="A48" s="421">
        <f>SUM(A49:A49)</f>
        <v>400</v>
      </c>
      <c r="B48" s="1488" t="s">
        <v>154</v>
      </c>
      <c r="C48" s="341" t="s">
        <v>6</v>
      </c>
      <c r="D48" s="342" t="s">
        <v>1662</v>
      </c>
      <c r="E48" s="343">
        <f>SUM(E49:E49)</f>
        <v>500</v>
      </c>
      <c r="F48" s="344">
        <f>SUM(F49:F49)</f>
        <v>500</v>
      </c>
      <c r="G48" s="1783"/>
    </row>
    <row r="49" spans="1:7" ht="23.25" thickBot="1" x14ac:dyDescent="0.25">
      <c r="A49" s="1682">
        <v>400</v>
      </c>
      <c r="B49" s="922" t="s">
        <v>160</v>
      </c>
      <c r="C49" s="1681" t="s">
        <v>1664</v>
      </c>
      <c r="D49" s="1190" t="s">
        <v>1663</v>
      </c>
      <c r="E49" s="1683">
        <v>500</v>
      </c>
      <c r="F49" s="1640">
        <v>500</v>
      </c>
      <c r="G49" s="1684"/>
    </row>
    <row r="50" spans="1:7" ht="12.6" customHeight="1" x14ac:dyDescent="0.2">
      <c r="A50" s="350"/>
      <c r="B50" s="351"/>
      <c r="C50" s="1349"/>
      <c r="D50" s="352"/>
      <c r="E50" s="350"/>
      <c r="F50" s="350"/>
      <c r="G50" s="353"/>
    </row>
    <row r="51" spans="1:7" ht="18.75" customHeight="1" x14ac:dyDescent="0.2">
      <c r="B51" s="161" t="s">
        <v>325</v>
      </c>
      <c r="C51" s="141"/>
      <c r="D51" s="141"/>
      <c r="E51" s="141"/>
      <c r="F51" s="141"/>
      <c r="G51" s="141"/>
    </row>
    <row r="52" spans="1:7" ht="12" thickBot="1" x14ac:dyDescent="0.25">
      <c r="B52" s="169"/>
      <c r="C52" s="169"/>
      <c r="D52" s="169"/>
      <c r="E52" s="190"/>
      <c r="F52" s="190"/>
      <c r="G52" s="143" t="s">
        <v>105</v>
      </c>
    </row>
    <row r="53" spans="1:7" ht="11.25" customHeight="1" x14ac:dyDescent="0.2">
      <c r="A53" s="3116" t="s">
        <v>1828</v>
      </c>
      <c r="B53" s="3146" t="s">
        <v>273</v>
      </c>
      <c r="C53" s="3140" t="s">
        <v>326</v>
      </c>
      <c r="D53" s="3122" t="s">
        <v>254</v>
      </c>
      <c r="E53" s="3126" t="s">
        <v>1951</v>
      </c>
      <c r="F53" s="3128" t="s">
        <v>1952</v>
      </c>
      <c r="G53" s="3132" t="s">
        <v>151</v>
      </c>
    </row>
    <row r="54" spans="1:7" ht="21" customHeight="1" thickBot="1" x14ac:dyDescent="0.25">
      <c r="A54" s="3117"/>
      <c r="B54" s="3159"/>
      <c r="C54" s="3160"/>
      <c r="D54" s="3123"/>
      <c r="E54" s="3127"/>
      <c r="F54" s="3129"/>
      <c r="G54" s="3133"/>
    </row>
    <row r="55" spans="1:7" ht="15" customHeight="1" thickBot="1" x14ac:dyDescent="0.25">
      <c r="A55" s="354">
        <f>A56</f>
        <v>35198</v>
      </c>
      <c r="B55" s="355" t="s">
        <v>2</v>
      </c>
      <c r="C55" s="356" t="s">
        <v>152</v>
      </c>
      <c r="D55" s="357" t="s">
        <v>153</v>
      </c>
      <c r="E55" s="358">
        <f>E56</f>
        <v>49374</v>
      </c>
      <c r="F55" s="358">
        <f>F56</f>
        <v>49374</v>
      </c>
      <c r="G55" s="178" t="s">
        <v>6</v>
      </c>
    </row>
    <row r="56" spans="1:7" x14ac:dyDescent="0.2">
      <c r="A56" s="1597">
        <f>SUM(A57:A95)</f>
        <v>35198</v>
      </c>
      <c r="B56" s="1594" t="s">
        <v>2</v>
      </c>
      <c r="C56" s="359" t="s">
        <v>6</v>
      </c>
      <c r="D56" s="360" t="s">
        <v>298</v>
      </c>
      <c r="E56" s="1602">
        <f>SUM(E57:E97)</f>
        <v>49374</v>
      </c>
      <c r="F56" s="1778">
        <f>SUM(F57:F97)</f>
        <v>49374</v>
      </c>
      <c r="G56" s="1492"/>
    </row>
    <row r="57" spans="1:7" ht="12.75" customHeight="1" x14ac:dyDescent="0.2">
      <c r="A57" s="1598">
        <v>18350</v>
      </c>
      <c r="B57" s="1595" t="s">
        <v>2</v>
      </c>
      <c r="C57" s="362">
        <v>1744000000</v>
      </c>
      <c r="D57" s="363" t="s">
        <v>116</v>
      </c>
      <c r="E57" s="1603">
        <v>18300</v>
      </c>
      <c r="F57" s="1490">
        <v>18300</v>
      </c>
      <c r="G57" s="1493"/>
    </row>
    <row r="58" spans="1:7" s="188" customFormat="1" ht="12.75" customHeight="1" x14ac:dyDescent="0.25">
      <c r="A58" s="1598">
        <v>1100</v>
      </c>
      <c r="B58" s="832" t="s">
        <v>2</v>
      </c>
      <c r="C58" s="362">
        <v>2700020000</v>
      </c>
      <c r="D58" s="363" t="s">
        <v>112</v>
      </c>
      <c r="E58" s="1603">
        <v>1100</v>
      </c>
      <c r="F58" s="1490">
        <v>1100</v>
      </c>
      <c r="G58" s="601"/>
    </row>
    <row r="59" spans="1:7" s="188" customFormat="1" ht="12.75" customHeight="1" x14ac:dyDescent="0.25">
      <c r="A59" s="1598">
        <v>450</v>
      </c>
      <c r="B59" s="832" t="s">
        <v>2</v>
      </c>
      <c r="C59" s="362">
        <v>2700030000</v>
      </c>
      <c r="D59" s="363" t="s">
        <v>327</v>
      </c>
      <c r="E59" s="1603">
        <v>500</v>
      </c>
      <c r="F59" s="1490">
        <v>500</v>
      </c>
      <c r="G59" s="411"/>
    </row>
    <row r="60" spans="1:7" ht="22.5" x14ac:dyDescent="0.2">
      <c r="A60" s="1598">
        <v>200</v>
      </c>
      <c r="B60" s="1595" t="s">
        <v>2</v>
      </c>
      <c r="C60" s="362">
        <v>2800050000</v>
      </c>
      <c r="D60" s="1333" t="s">
        <v>127</v>
      </c>
      <c r="E60" s="1603">
        <v>200</v>
      </c>
      <c r="F60" s="1490">
        <v>200</v>
      </c>
      <c r="G60" s="1494"/>
    </row>
    <row r="61" spans="1:7" s="188" customFormat="1" ht="12.75" customHeight="1" x14ac:dyDescent="0.25">
      <c r="A61" s="1599">
        <v>180</v>
      </c>
      <c r="B61" s="829" t="s">
        <v>2</v>
      </c>
      <c r="C61" s="1330">
        <v>2800080000</v>
      </c>
      <c r="D61" s="1331" t="s">
        <v>117</v>
      </c>
      <c r="E61" s="1604">
        <v>180</v>
      </c>
      <c r="F61" s="1491">
        <v>180</v>
      </c>
      <c r="G61" s="1495"/>
    </row>
    <row r="62" spans="1:7" s="188" customFormat="1" ht="12.75" customHeight="1" x14ac:dyDescent="0.25">
      <c r="A62" s="1598">
        <v>90</v>
      </c>
      <c r="B62" s="832" t="s">
        <v>2</v>
      </c>
      <c r="C62" s="362">
        <v>2800090000</v>
      </c>
      <c r="D62" s="363" t="s">
        <v>118</v>
      </c>
      <c r="E62" s="1603">
        <v>90</v>
      </c>
      <c r="F62" s="1490">
        <v>90</v>
      </c>
      <c r="G62" s="411"/>
    </row>
    <row r="63" spans="1:7" s="188" customFormat="1" ht="12.75" customHeight="1" x14ac:dyDescent="0.25">
      <c r="A63" s="1598">
        <v>180</v>
      </c>
      <c r="B63" s="832" t="s">
        <v>2</v>
      </c>
      <c r="C63" s="362">
        <v>2800100000</v>
      </c>
      <c r="D63" s="363" t="s">
        <v>328</v>
      </c>
      <c r="E63" s="1603">
        <v>180</v>
      </c>
      <c r="F63" s="1490">
        <v>180</v>
      </c>
      <c r="G63" s="411"/>
    </row>
    <row r="64" spans="1:7" s="188" customFormat="1" ht="12.75" customHeight="1" x14ac:dyDescent="0.25">
      <c r="A64" s="1598">
        <v>180</v>
      </c>
      <c r="B64" s="832" t="s">
        <v>2</v>
      </c>
      <c r="C64" s="362">
        <v>2800110000</v>
      </c>
      <c r="D64" s="363" t="s">
        <v>119</v>
      </c>
      <c r="E64" s="1603">
        <v>180</v>
      </c>
      <c r="F64" s="1490">
        <v>180</v>
      </c>
      <c r="G64" s="411"/>
    </row>
    <row r="65" spans="1:7" s="188" customFormat="1" ht="12.75" customHeight="1" x14ac:dyDescent="0.25">
      <c r="A65" s="1599">
        <v>90</v>
      </c>
      <c r="B65" s="829" t="s">
        <v>2</v>
      </c>
      <c r="C65" s="1330">
        <v>2800120000</v>
      </c>
      <c r="D65" s="1331" t="s">
        <v>120</v>
      </c>
      <c r="E65" s="1604">
        <v>90</v>
      </c>
      <c r="F65" s="1491">
        <v>90</v>
      </c>
      <c r="G65" s="1495"/>
    </row>
    <row r="66" spans="1:7" s="188" customFormat="1" ht="12.75" customHeight="1" x14ac:dyDescent="0.25">
      <c r="A66" s="1598">
        <v>180</v>
      </c>
      <c r="B66" s="832" t="s">
        <v>2</v>
      </c>
      <c r="C66" s="362">
        <v>2800130000</v>
      </c>
      <c r="D66" s="363" t="s">
        <v>121</v>
      </c>
      <c r="E66" s="1603">
        <v>180</v>
      </c>
      <c r="F66" s="1490">
        <v>180</v>
      </c>
      <c r="G66" s="411"/>
    </row>
    <row r="67" spans="1:7" s="188" customFormat="1" ht="12.75" customHeight="1" x14ac:dyDescent="0.25">
      <c r="A67" s="1598">
        <v>180</v>
      </c>
      <c r="B67" s="832" t="s">
        <v>2</v>
      </c>
      <c r="C67" s="362">
        <v>2800140000</v>
      </c>
      <c r="D67" s="363" t="s">
        <v>122</v>
      </c>
      <c r="E67" s="1603">
        <v>180</v>
      </c>
      <c r="F67" s="1490">
        <v>180</v>
      </c>
      <c r="G67" s="411"/>
    </row>
    <row r="68" spans="1:7" s="188" customFormat="1" ht="12.75" customHeight="1" thickBot="1" x14ac:dyDescent="0.3">
      <c r="A68" s="1601">
        <v>90</v>
      </c>
      <c r="B68" s="1686" t="s">
        <v>2</v>
      </c>
      <c r="C68" s="1687">
        <v>2800150000</v>
      </c>
      <c r="D68" s="1688" t="s">
        <v>329</v>
      </c>
      <c r="E68" s="1606">
        <v>90</v>
      </c>
      <c r="F68" s="1569">
        <v>90</v>
      </c>
      <c r="G68" s="1610"/>
    </row>
    <row r="69" spans="1:7" s="188" customFormat="1" ht="11.25" customHeight="1" x14ac:dyDescent="0.25"/>
    <row r="70" spans="1:7" s="188" customFormat="1" ht="11.25" customHeight="1" x14ac:dyDescent="0.25">
      <c r="A70" s="368"/>
      <c r="B70" s="726"/>
      <c r="C70" s="367"/>
      <c r="D70" s="367"/>
      <c r="E70" s="368"/>
      <c r="F70" s="189"/>
      <c r="G70" s="168"/>
    </row>
    <row r="71" spans="1:7" ht="18.75" customHeight="1" x14ac:dyDescent="0.2">
      <c r="B71" s="161" t="s">
        <v>325</v>
      </c>
      <c r="C71" s="141"/>
      <c r="D71" s="141"/>
      <c r="E71" s="141"/>
      <c r="F71" s="141"/>
      <c r="G71" s="141"/>
    </row>
    <row r="72" spans="1:7" ht="12" thickBot="1" x14ac:dyDescent="0.25">
      <c r="B72" s="169"/>
      <c r="C72" s="169"/>
      <c r="D72" s="169"/>
      <c r="E72" s="190"/>
      <c r="F72" s="190"/>
      <c r="G72" s="143" t="s">
        <v>105</v>
      </c>
    </row>
    <row r="73" spans="1:7" ht="11.25" customHeight="1" x14ac:dyDescent="0.2">
      <c r="A73" s="3116" t="s">
        <v>1828</v>
      </c>
      <c r="B73" s="3146" t="s">
        <v>273</v>
      </c>
      <c r="C73" s="3140" t="s">
        <v>326</v>
      </c>
      <c r="D73" s="3122" t="s">
        <v>254</v>
      </c>
      <c r="E73" s="3126" t="s">
        <v>1951</v>
      </c>
      <c r="F73" s="3152" t="s">
        <v>1952</v>
      </c>
      <c r="G73" s="3130" t="s">
        <v>151</v>
      </c>
    </row>
    <row r="74" spans="1:7" ht="21" customHeight="1" thickBot="1" x14ac:dyDescent="0.25">
      <c r="A74" s="3117"/>
      <c r="B74" s="3159"/>
      <c r="C74" s="3160"/>
      <c r="D74" s="3123"/>
      <c r="E74" s="3127"/>
      <c r="F74" s="3153"/>
      <c r="G74" s="3131"/>
    </row>
    <row r="75" spans="1:7" ht="15" customHeight="1" thickBot="1" x14ac:dyDescent="0.25">
      <c r="A75" s="1607" t="s">
        <v>222</v>
      </c>
      <c r="B75" s="390" t="s">
        <v>6</v>
      </c>
      <c r="C75" s="391" t="s">
        <v>6</v>
      </c>
      <c r="D75" s="392"/>
      <c r="E75" s="1608" t="s">
        <v>222</v>
      </c>
      <c r="F75" s="2308" t="s">
        <v>222</v>
      </c>
      <c r="G75" s="1609" t="s">
        <v>6</v>
      </c>
    </row>
    <row r="76" spans="1:7" ht="12.75" customHeight="1" x14ac:dyDescent="0.2">
      <c r="A76" s="1598">
        <v>180</v>
      </c>
      <c r="B76" s="832" t="s">
        <v>2</v>
      </c>
      <c r="C76" s="362">
        <v>2800160000</v>
      </c>
      <c r="D76" s="363" t="s">
        <v>123</v>
      </c>
      <c r="E76" s="1603">
        <v>180</v>
      </c>
      <c r="F76" s="1490">
        <v>180</v>
      </c>
      <c r="G76" s="411"/>
    </row>
    <row r="77" spans="1:7" ht="12.75" customHeight="1" x14ac:dyDescent="0.2">
      <c r="A77" s="1598">
        <v>20</v>
      </c>
      <c r="B77" s="832" t="s">
        <v>2</v>
      </c>
      <c r="C77" s="362">
        <v>2800190000</v>
      </c>
      <c r="D77" s="363" t="s">
        <v>124</v>
      </c>
      <c r="E77" s="1603">
        <v>20</v>
      </c>
      <c r="F77" s="1490">
        <v>20</v>
      </c>
      <c r="G77" s="411"/>
    </row>
    <row r="78" spans="1:7" s="188" customFormat="1" ht="12.75" customHeight="1" x14ac:dyDescent="0.25">
      <c r="A78" s="1599">
        <v>20</v>
      </c>
      <c r="B78" s="829" t="s">
        <v>2</v>
      </c>
      <c r="C78" s="2902">
        <v>2800200000</v>
      </c>
      <c r="D78" s="1331" t="s">
        <v>125</v>
      </c>
      <c r="E78" s="1604">
        <v>20</v>
      </c>
      <c r="F78" s="1491">
        <v>20</v>
      </c>
      <c r="G78" s="2903"/>
    </row>
    <row r="79" spans="1:7" s="188" customFormat="1" ht="12.75" customHeight="1" x14ac:dyDescent="0.25">
      <c r="A79" s="1598">
        <v>200</v>
      </c>
      <c r="B79" s="1595" t="s">
        <v>2</v>
      </c>
      <c r="C79" s="1952">
        <v>2800220000</v>
      </c>
      <c r="D79" s="363" t="s">
        <v>126</v>
      </c>
      <c r="E79" s="1603">
        <v>200</v>
      </c>
      <c r="F79" s="1490">
        <v>200</v>
      </c>
      <c r="G79" s="1494"/>
    </row>
    <row r="80" spans="1:7" ht="12.75" customHeight="1" x14ac:dyDescent="0.2">
      <c r="A80" s="1598">
        <v>90</v>
      </c>
      <c r="B80" s="1595" t="s">
        <v>2</v>
      </c>
      <c r="C80" s="1952">
        <v>2800240000</v>
      </c>
      <c r="D80" s="363" t="s">
        <v>115</v>
      </c>
      <c r="E80" s="1603">
        <v>90</v>
      </c>
      <c r="F80" s="1490">
        <v>90</v>
      </c>
      <c r="G80" s="1494"/>
    </row>
    <row r="81" spans="1:7" x14ac:dyDescent="0.2">
      <c r="A81" s="1598">
        <v>40</v>
      </c>
      <c r="B81" s="1595" t="s">
        <v>2</v>
      </c>
      <c r="C81" s="1952">
        <v>2800770000</v>
      </c>
      <c r="D81" s="1333" t="s">
        <v>1432</v>
      </c>
      <c r="E81" s="1603">
        <v>40</v>
      </c>
      <c r="F81" s="1490">
        <v>40</v>
      </c>
      <c r="G81" s="1494"/>
    </row>
    <row r="82" spans="1:7" ht="22.5" x14ac:dyDescent="0.2">
      <c r="A82" s="1598">
        <v>4000</v>
      </c>
      <c r="B82" s="1595" t="s">
        <v>2</v>
      </c>
      <c r="C82" s="1952">
        <v>2710000000</v>
      </c>
      <c r="D82" s="1333" t="s">
        <v>1569</v>
      </c>
      <c r="E82" s="1603">
        <v>3800</v>
      </c>
      <c r="F82" s="1490">
        <v>3800</v>
      </c>
      <c r="G82" s="1494"/>
    </row>
    <row r="83" spans="1:7" ht="22.5" x14ac:dyDescent="0.2">
      <c r="A83" s="1600">
        <v>400</v>
      </c>
      <c r="B83" s="1596" t="s">
        <v>2</v>
      </c>
      <c r="C83" s="1953">
        <v>2710000000</v>
      </c>
      <c r="D83" s="1591" t="s">
        <v>1568</v>
      </c>
      <c r="E83" s="1605">
        <v>600</v>
      </c>
      <c r="F83" s="1592">
        <v>600</v>
      </c>
      <c r="G83" s="1593"/>
    </row>
    <row r="84" spans="1:7" ht="12.75" customHeight="1" x14ac:dyDescent="0.2">
      <c r="A84" s="1598">
        <v>100</v>
      </c>
      <c r="B84" s="1595" t="s">
        <v>2</v>
      </c>
      <c r="C84" s="1952" t="s">
        <v>1570</v>
      </c>
      <c r="D84" s="1333" t="s">
        <v>1571</v>
      </c>
      <c r="E84" s="1603">
        <v>100</v>
      </c>
      <c r="F84" s="1490">
        <v>100</v>
      </c>
      <c r="G84" s="1494"/>
    </row>
    <row r="85" spans="1:7" ht="12.75" customHeight="1" x14ac:dyDescent="0.2">
      <c r="A85" s="1598">
        <v>150</v>
      </c>
      <c r="B85" s="1595" t="s">
        <v>2</v>
      </c>
      <c r="C85" s="1952" t="s">
        <v>1572</v>
      </c>
      <c r="D85" s="1333" t="s">
        <v>1573</v>
      </c>
      <c r="E85" s="1603">
        <v>150</v>
      </c>
      <c r="F85" s="1490">
        <v>150</v>
      </c>
      <c r="G85" s="1494"/>
    </row>
    <row r="86" spans="1:7" ht="12.75" customHeight="1" x14ac:dyDescent="0.2">
      <c r="A86" s="1598">
        <v>5</v>
      </c>
      <c r="B86" s="1595" t="s">
        <v>2</v>
      </c>
      <c r="C86" s="1952" t="s">
        <v>1574</v>
      </c>
      <c r="D86" s="1333" t="s">
        <v>1575</v>
      </c>
      <c r="E86" s="1603">
        <v>5</v>
      </c>
      <c r="F86" s="1490">
        <v>0</v>
      </c>
      <c r="G86" s="2309" t="s">
        <v>2666</v>
      </c>
    </row>
    <row r="87" spans="1:7" ht="12.75" customHeight="1" x14ac:dyDescent="0.2">
      <c r="A87" s="1598">
        <v>15</v>
      </c>
      <c r="B87" s="1595" t="s">
        <v>2</v>
      </c>
      <c r="C87" s="1952" t="s">
        <v>1576</v>
      </c>
      <c r="D87" s="1333" t="s">
        <v>1577</v>
      </c>
      <c r="E87" s="1603">
        <v>0</v>
      </c>
      <c r="F87" s="1490">
        <v>0</v>
      </c>
      <c r="G87" s="1494"/>
    </row>
    <row r="88" spans="1:7" ht="12.75" customHeight="1" x14ac:dyDescent="0.2">
      <c r="A88" s="1598">
        <v>30</v>
      </c>
      <c r="B88" s="1595" t="s">
        <v>2</v>
      </c>
      <c r="C88" s="1952" t="s">
        <v>1578</v>
      </c>
      <c r="D88" s="1333" t="s">
        <v>1579</v>
      </c>
      <c r="E88" s="1603">
        <v>45</v>
      </c>
      <c r="F88" s="1777">
        <v>50</v>
      </c>
      <c r="G88" s="2309" t="s">
        <v>2666</v>
      </c>
    </row>
    <row r="89" spans="1:7" ht="12.75" customHeight="1" x14ac:dyDescent="0.2">
      <c r="A89" s="1599">
        <v>7000</v>
      </c>
      <c r="B89" s="1595" t="s">
        <v>2</v>
      </c>
      <c r="C89" s="1954">
        <v>2801050000</v>
      </c>
      <c r="D89" s="1950" t="s">
        <v>1774</v>
      </c>
      <c r="E89" s="1604">
        <v>0</v>
      </c>
      <c r="F89" s="1491">
        <v>0</v>
      </c>
      <c r="G89" s="1494"/>
    </row>
    <row r="90" spans="1:7" ht="12.75" customHeight="1" x14ac:dyDescent="0.2">
      <c r="A90" s="1598">
        <v>350</v>
      </c>
      <c r="B90" s="1595" t="s">
        <v>2</v>
      </c>
      <c r="C90" s="1954">
        <v>2801200000</v>
      </c>
      <c r="D90" s="1951" t="s">
        <v>1775</v>
      </c>
      <c r="E90" s="1603">
        <v>0</v>
      </c>
      <c r="F90" s="1490">
        <v>0</v>
      </c>
      <c r="G90" s="1494"/>
    </row>
    <row r="91" spans="1:7" ht="12.75" customHeight="1" x14ac:dyDescent="0.2">
      <c r="A91" s="1598">
        <v>0</v>
      </c>
      <c r="B91" s="1595" t="s">
        <v>2</v>
      </c>
      <c r="C91" s="1785" t="s">
        <v>2134</v>
      </c>
      <c r="D91" s="1485" t="s">
        <v>2135</v>
      </c>
      <c r="E91" s="1603">
        <v>552</v>
      </c>
      <c r="F91" s="1490">
        <v>552</v>
      </c>
      <c r="G91" s="1494"/>
    </row>
    <row r="92" spans="1:7" ht="12.75" customHeight="1" x14ac:dyDescent="0.2">
      <c r="A92" s="1598">
        <v>276</v>
      </c>
      <c r="B92" s="1595" t="s">
        <v>2</v>
      </c>
      <c r="C92" s="1954">
        <v>2801212003</v>
      </c>
      <c r="D92" s="1951" t="s">
        <v>1776</v>
      </c>
      <c r="E92" s="1603">
        <v>0</v>
      </c>
      <c r="F92" s="1490">
        <v>0</v>
      </c>
      <c r="G92" s="1494"/>
    </row>
    <row r="93" spans="1:7" ht="12.75" customHeight="1" x14ac:dyDescent="0.2">
      <c r="A93" s="1598">
        <v>276</v>
      </c>
      <c r="B93" s="1595" t="s">
        <v>2</v>
      </c>
      <c r="C93" s="1954">
        <v>2801213005</v>
      </c>
      <c r="D93" s="1951" t="s">
        <v>1777</v>
      </c>
      <c r="E93" s="1603">
        <v>276</v>
      </c>
      <c r="F93" s="1490">
        <v>276</v>
      </c>
      <c r="G93" s="1494"/>
    </row>
    <row r="94" spans="1:7" ht="12.75" customHeight="1" x14ac:dyDescent="0.2">
      <c r="A94" s="1598">
        <v>276</v>
      </c>
      <c r="B94" s="1595" t="s">
        <v>2</v>
      </c>
      <c r="C94" s="1954">
        <v>2801215001</v>
      </c>
      <c r="D94" s="1951" t="s">
        <v>1778</v>
      </c>
      <c r="E94" s="1603">
        <v>276</v>
      </c>
      <c r="F94" s="1490">
        <v>276</v>
      </c>
      <c r="G94" s="1494"/>
    </row>
    <row r="95" spans="1:7" ht="12.75" customHeight="1" x14ac:dyDescent="0.2">
      <c r="A95" s="1598">
        <v>500</v>
      </c>
      <c r="B95" s="1595" t="s">
        <v>2</v>
      </c>
      <c r="C95" s="2052">
        <v>2801220000</v>
      </c>
      <c r="D95" s="1951" t="s">
        <v>1779</v>
      </c>
      <c r="E95" s="1603">
        <v>500</v>
      </c>
      <c r="F95" s="1490">
        <v>500</v>
      </c>
      <c r="G95" s="1494"/>
    </row>
    <row r="96" spans="1:7" ht="12.6" customHeight="1" x14ac:dyDescent="0.2">
      <c r="A96" s="1599"/>
      <c r="B96" s="2050" t="s">
        <v>2</v>
      </c>
      <c r="C96" s="1954" t="s">
        <v>2130</v>
      </c>
      <c r="D96" s="1950" t="s">
        <v>2131</v>
      </c>
      <c r="E96" s="1603">
        <v>20000</v>
      </c>
      <c r="F96" s="1490">
        <v>20000</v>
      </c>
      <c r="G96" s="1493"/>
    </row>
    <row r="97" spans="1:7" ht="12.6" customHeight="1" thickBot="1" x14ac:dyDescent="0.25">
      <c r="A97" s="2198"/>
      <c r="B97" s="2199" t="s">
        <v>2</v>
      </c>
      <c r="C97" s="2200" t="s">
        <v>2132</v>
      </c>
      <c r="D97" s="2201" t="s">
        <v>2133</v>
      </c>
      <c r="E97" s="2051">
        <v>1250</v>
      </c>
      <c r="F97" s="1774">
        <v>1250</v>
      </c>
      <c r="G97" s="2202"/>
    </row>
    <row r="98" spans="1:7" ht="12.6" customHeight="1" x14ac:dyDescent="0.2">
      <c r="A98" s="189"/>
      <c r="B98" s="339"/>
      <c r="C98" s="367"/>
      <c r="D98" s="367"/>
      <c r="E98" s="368"/>
      <c r="F98" s="189"/>
      <c r="G98" s="364"/>
    </row>
    <row r="99" spans="1:7" ht="12.6" customHeight="1" x14ac:dyDescent="0.2">
      <c r="A99" s="189"/>
      <c r="B99" s="339"/>
      <c r="C99" s="367"/>
      <c r="D99" s="367"/>
      <c r="E99" s="368"/>
      <c r="F99" s="189"/>
      <c r="G99" s="364"/>
    </row>
    <row r="100" spans="1:7" ht="18.75" customHeight="1" x14ac:dyDescent="0.2">
      <c r="B100" s="161" t="s">
        <v>2262</v>
      </c>
      <c r="C100" s="161"/>
      <c r="D100" s="161"/>
      <c r="E100" s="161"/>
      <c r="F100" s="161"/>
      <c r="G100" s="161"/>
    </row>
    <row r="101" spans="1:7" ht="12.6" customHeight="1" thickBot="1" x14ac:dyDescent="0.25">
      <c r="B101" s="169"/>
      <c r="C101" s="169"/>
      <c r="D101" s="169"/>
      <c r="E101" s="143"/>
      <c r="F101" s="143"/>
      <c r="G101" s="143" t="s">
        <v>105</v>
      </c>
    </row>
    <row r="102" spans="1:7" ht="12.6" customHeight="1" x14ac:dyDescent="0.2">
      <c r="A102" s="3116" t="s">
        <v>1828</v>
      </c>
      <c r="B102" s="3118" t="s">
        <v>148</v>
      </c>
      <c r="C102" s="3120" t="s">
        <v>2263</v>
      </c>
      <c r="D102" s="3122" t="s">
        <v>270</v>
      </c>
      <c r="E102" s="3126" t="s">
        <v>1951</v>
      </c>
      <c r="F102" s="3128" t="s">
        <v>1952</v>
      </c>
      <c r="G102" s="3157" t="s">
        <v>151</v>
      </c>
    </row>
    <row r="103" spans="1:7" ht="12.6" customHeight="1" thickBot="1" x14ac:dyDescent="0.25">
      <c r="A103" s="3117"/>
      <c r="B103" s="3119"/>
      <c r="C103" s="3121"/>
      <c r="D103" s="3123"/>
      <c r="E103" s="3127"/>
      <c r="F103" s="3156"/>
      <c r="G103" s="3158"/>
    </row>
    <row r="104" spans="1:7" ht="12.6" customHeight="1" thickBot="1" x14ac:dyDescent="0.25">
      <c r="A104" s="224">
        <f>A105</f>
        <v>0</v>
      </c>
      <c r="B104" s="566" t="s">
        <v>2</v>
      </c>
      <c r="C104" s="226" t="s">
        <v>152</v>
      </c>
      <c r="D104" s="567" t="s">
        <v>153</v>
      </c>
      <c r="E104" s="565">
        <f>E105</f>
        <v>25000</v>
      </c>
      <c r="F104" s="224">
        <f>F105</f>
        <v>25000</v>
      </c>
      <c r="G104" s="568" t="s">
        <v>6</v>
      </c>
    </row>
    <row r="105" spans="1:7" ht="12.6" customHeight="1" x14ac:dyDescent="0.2">
      <c r="A105" s="658">
        <f>SUM(A106:A109)</f>
        <v>0</v>
      </c>
      <c r="B105" s="570" t="s">
        <v>6</v>
      </c>
      <c r="C105" s="571" t="s">
        <v>6</v>
      </c>
      <c r="D105" s="572" t="s">
        <v>271</v>
      </c>
      <c r="E105" s="573">
        <f>E106</f>
        <v>25000</v>
      </c>
      <c r="F105" s="574">
        <f>F106</f>
        <v>25000</v>
      </c>
      <c r="G105" s="575"/>
    </row>
    <row r="106" spans="1:7" ht="11.25" customHeight="1" thickBot="1" x14ac:dyDescent="0.25">
      <c r="A106" s="1763">
        <v>0</v>
      </c>
      <c r="B106" s="578" t="s">
        <v>2</v>
      </c>
      <c r="C106" s="2904" t="s">
        <v>2316</v>
      </c>
      <c r="D106" s="1522" t="s">
        <v>2264</v>
      </c>
      <c r="E106" s="2203">
        <v>25000</v>
      </c>
      <c r="F106" s="1767">
        <v>25000</v>
      </c>
      <c r="G106" s="1684" t="s">
        <v>2159</v>
      </c>
    </row>
    <row r="107" spans="1:7" ht="12.6" customHeight="1" x14ac:dyDescent="0.2">
      <c r="A107" s="189"/>
      <c r="B107" s="339"/>
      <c r="C107" s="367"/>
      <c r="D107" s="367"/>
      <c r="E107" s="368"/>
      <c r="F107" s="189"/>
      <c r="G107" s="364"/>
    </row>
    <row r="108" spans="1:7" ht="12.6" customHeight="1" x14ac:dyDescent="0.2">
      <c r="A108" s="189"/>
      <c r="B108" s="339"/>
      <c r="C108" s="367"/>
      <c r="D108" s="367"/>
      <c r="E108" s="368"/>
      <c r="F108" s="189"/>
      <c r="G108" s="364"/>
    </row>
    <row r="109" spans="1:7" ht="18.75" customHeight="1" x14ac:dyDescent="0.2">
      <c r="B109" s="369" t="s">
        <v>330</v>
      </c>
      <c r="C109" s="141"/>
      <c r="D109" s="141"/>
      <c r="E109" s="141"/>
      <c r="F109" s="141"/>
      <c r="G109" s="141"/>
    </row>
    <row r="110" spans="1:7" ht="12" thickBot="1" x14ac:dyDescent="0.25">
      <c r="B110" s="169"/>
      <c r="C110" s="169"/>
      <c r="D110" s="169"/>
      <c r="E110" s="143"/>
      <c r="F110" s="143"/>
      <c r="G110" s="143" t="s">
        <v>105</v>
      </c>
    </row>
    <row r="111" spans="1:7" ht="11.25" customHeight="1" x14ac:dyDescent="0.2">
      <c r="A111" s="3116" t="s">
        <v>1828</v>
      </c>
      <c r="B111" s="3154" t="s">
        <v>148</v>
      </c>
      <c r="C111" s="3150" t="s">
        <v>331</v>
      </c>
      <c r="D111" s="3122" t="s">
        <v>332</v>
      </c>
      <c r="E111" s="3124" t="s">
        <v>1951</v>
      </c>
      <c r="F111" s="3128" t="s">
        <v>1952</v>
      </c>
      <c r="G111" s="3132" t="s">
        <v>151</v>
      </c>
    </row>
    <row r="112" spans="1:7" ht="21" customHeight="1" thickBot="1" x14ac:dyDescent="0.25">
      <c r="A112" s="3117"/>
      <c r="B112" s="3155"/>
      <c r="C112" s="3151"/>
      <c r="D112" s="3123"/>
      <c r="E112" s="3125"/>
      <c r="F112" s="3129"/>
      <c r="G112" s="3133"/>
    </row>
    <row r="113" spans="1:7" ht="15" customHeight="1" thickBot="1" x14ac:dyDescent="0.25">
      <c r="A113" s="147">
        <f>SUM(A114:A156)</f>
        <v>94715.1</v>
      </c>
      <c r="B113" s="176" t="s">
        <v>2</v>
      </c>
      <c r="C113" s="370" t="s">
        <v>152</v>
      </c>
      <c r="D113" s="245" t="s">
        <v>153</v>
      </c>
      <c r="E113" s="147">
        <f t="shared" ref="E113:F113" si="1">SUM(E114:E156)</f>
        <v>40642.699999999997</v>
      </c>
      <c r="F113" s="147">
        <f t="shared" si="1"/>
        <v>40642.699999999997</v>
      </c>
      <c r="G113" s="178" t="s">
        <v>6</v>
      </c>
    </row>
    <row r="114" spans="1:7" ht="12.75" customHeight="1" x14ac:dyDescent="0.2">
      <c r="A114" s="1800">
        <v>2500</v>
      </c>
      <c r="B114" s="1798" t="s">
        <v>2</v>
      </c>
      <c r="C114" s="1785" t="s">
        <v>1819</v>
      </c>
      <c r="D114" s="1791" t="s">
        <v>1802</v>
      </c>
      <c r="E114" s="1794"/>
      <c r="F114" s="381"/>
      <c r="G114" s="382"/>
    </row>
    <row r="115" spans="1:7" ht="12.75" customHeight="1" x14ac:dyDescent="0.2">
      <c r="A115" s="1800">
        <v>70</v>
      </c>
      <c r="B115" s="1798" t="s">
        <v>2</v>
      </c>
      <c r="C115" s="1517" t="s">
        <v>1581</v>
      </c>
      <c r="D115" s="1791" t="s">
        <v>1782</v>
      </c>
      <c r="E115" s="1794"/>
      <c r="F115" s="377"/>
      <c r="G115" s="386"/>
    </row>
    <row r="116" spans="1:7" ht="12.75" customHeight="1" x14ac:dyDescent="0.2">
      <c r="A116" s="1801"/>
      <c r="B116" s="1798" t="s">
        <v>2</v>
      </c>
      <c r="C116" s="1517" t="s">
        <v>1581</v>
      </c>
      <c r="D116" s="1620" t="s">
        <v>1782</v>
      </c>
      <c r="E116" s="1795"/>
      <c r="F116" s="381"/>
      <c r="G116" s="386"/>
    </row>
    <row r="117" spans="1:7" ht="12.75" customHeight="1" x14ac:dyDescent="0.2">
      <c r="A117" s="1800">
        <v>32000</v>
      </c>
      <c r="B117" s="1798" t="s">
        <v>2</v>
      </c>
      <c r="C117" s="1517" t="s">
        <v>1665</v>
      </c>
      <c r="D117" s="1791" t="s">
        <v>1783</v>
      </c>
      <c r="E117" s="1794"/>
      <c r="F117" s="381"/>
      <c r="G117" s="382"/>
    </row>
    <row r="118" spans="1:7" ht="12.75" customHeight="1" x14ac:dyDescent="0.2">
      <c r="A118" s="1800">
        <v>900</v>
      </c>
      <c r="B118" s="1798" t="s">
        <v>2</v>
      </c>
      <c r="C118" s="1785" t="s">
        <v>1813</v>
      </c>
      <c r="D118" s="1791" t="s">
        <v>1795</v>
      </c>
      <c r="E118" s="1794">
        <v>1000</v>
      </c>
      <c r="F118" s="377">
        <v>1000</v>
      </c>
      <c r="G118" s="1332"/>
    </row>
    <row r="119" spans="1:7" ht="12.75" customHeight="1" x14ac:dyDescent="0.2">
      <c r="A119" s="1800">
        <v>900</v>
      </c>
      <c r="B119" s="1798" t="s">
        <v>2</v>
      </c>
      <c r="C119" s="1785" t="s">
        <v>1814</v>
      </c>
      <c r="D119" s="1791" t="s">
        <v>1796</v>
      </c>
      <c r="E119" s="1794">
        <v>1000</v>
      </c>
      <c r="F119" s="377">
        <v>1000</v>
      </c>
      <c r="G119" s="1332"/>
    </row>
    <row r="120" spans="1:7" ht="12.75" customHeight="1" x14ac:dyDescent="0.2">
      <c r="A120" s="1800">
        <v>1000</v>
      </c>
      <c r="B120" s="1798" t="s">
        <v>2</v>
      </c>
      <c r="C120" s="1785" t="s">
        <v>2136</v>
      </c>
      <c r="D120" s="1791" t="s">
        <v>1797</v>
      </c>
      <c r="E120" s="1794">
        <v>1000</v>
      </c>
      <c r="F120" s="381">
        <v>1000</v>
      </c>
      <c r="G120" s="333"/>
    </row>
    <row r="121" spans="1:7" ht="12.75" customHeight="1" x14ac:dyDescent="0.2">
      <c r="A121" s="1801"/>
      <c r="B121" s="1798" t="s">
        <v>2</v>
      </c>
      <c r="C121" s="1785" t="s">
        <v>2136</v>
      </c>
      <c r="D121" s="1620" t="s">
        <v>1798</v>
      </c>
      <c r="E121" s="1795"/>
      <c r="F121" s="384"/>
      <c r="G121" s="333"/>
    </row>
    <row r="122" spans="1:7" ht="12.75" customHeight="1" x14ac:dyDescent="0.2">
      <c r="A122" s="1802">
        <v>2200</v>
      </c>
      <c r="B122" s="1798" t="s">
        <v>2</v>
      </c>
      <c r="C122" s="1785" t="s">
        <v>1815</v>
      </c>
      <c r="D122" s="1792" t="s">
        <v>1799</v>
      </c>
      <c r="E122" s="1796">
        <v>2200</v>
      </c>
      <c r="F122" s="577">
        <v>2200</v>
      </c>
      <c r="G122" s="333"/>
    </row>
    <row r="123" spans="1:7" ht="12.75" customHeight="1" x14ac:dyDescent="0.2">
      <c r="A123" s="1800">
        <v>925.05</v>
      </c>
      <c r="B123" s="1798" t="s">
        <v>2</v>
      </c>
      <c r="C123" s="1517" t="s">
        <v>1821</v>
      </c>
      <c r="D123" s="1791" t="s">
        <v>1800</v>
      </c>
      <c r="E123" s="1794"/>
      <c r="F123" s="381"/>
      <c r="G123" s="333"/>
    </row>
    <row r="124" spans="1:7" ht="18.75" customHeight="1" x14ac:dyDescent="0.2">
      <c r="A124" s="1800">
        <v>925.05</v>
      </c>
      <c r="B124" s="1798" t="s">
        <v>2</v>
      </c>
      <c r="C124" s="1955" t="s">
        <v>1958</v>
      </c>
      <c r="D124" s="1791" t="s">
        <v>1801</v>
      </c>
      <c r="E124" s="1794">
        <v>122.7</v>
      </c>
      <c r="F124" s="377">
        <v>122.7</v>
      </c>
      <c r="G124" s="1332"/>
    </row>
    <row r="125" spans="1:7" ht="15" customHeight="1" x14ac:dyDescent="0.2">
      <c r="A125" s="1801"/>
      <c r="B125" s="1810" t="s">
        <v>2</v>
      </c>
      <c r="C125" s="1955" t="s">
        <v>1958</v>
      </c>
      <c r="D125" s="1620" t="s">
        <v>1822</v>
      </c>
      <c r="E125" s="1807"/>
      <c r="F125" s="377"/>
      <c r="G125" s="1332"/>
    </row>
    <row r="126" spans="1:7" ht="12.75" customHeight="1" x14ac:dyDescent="0.2">
      <c r="A126" s="1800">
        <v>1000</v>
      </c>
      <c r="B126" s="1798" t="s">
        <v>2</v>
      </c>
      <c r="C126" s="1785" t="s">
        <v>1820</v>
      </c>
      <c r="D126" s="1791" t="s">
        <v>1803</v>
      </c>
      <c r="E126" s="1794"/>
      <c r="F126" s="377"/>
      <c r="G126" s="1332"/>
    </row>
    <row r="127" spans="1:7" ht="12.75" customHeight="1" x14ac:dyDescent="0.2">
      <c r="A127" s="1800">
        <v>7710</v>
      </c>
      <c r="B127" s="1798" t="s">
        <v>2</v>
      </c>
      <c r="C127" s="1785" t="s">
        <v>1580</v>
      </c>
      <c r="D127" s="1791" t="s">
        <v>1804</v>
      </c>
      <c r="E127" s="1794">
        <v>14205</v>
      </c>
      <c r="F127" s="377">
        <v>14205</v>
      </c>
      <c r="G127" s="1332"/>
    </row>
    <row r="128" spans="1:7" ht="12.75" customHeight="1" x14ac:dyDescent="0.2">
      <c r="A128" s="1801"/>
      <c r="B128" s="1798" t="s">
        <v>2</v>
      </c>
      <c r="C128" s="1785" t="s">
        <v>1580</v>
      </c>
      <c r="D128" s="1620" t="s">
        <v>1805</v>
      </c>
      <c r="E128" s="1795"/>
      <c r="F128" s="377"/>
      <c r="G128" s="1332"/>
    </row>
    <row r="129" spans="1:7" ht="12.75" customHeight="1" x14ac:dyDescent="0.2">
      <c r="A129" s="1800">
        <v>25</v>
      </c>
      <c r="B129" s="1798" t="s">
        <v>2</v>
      </c>
      <c r="C129" s="1785" t="s">
        <v>333</v>
      </c>
      <c r="D129" s="1791" t="s">
        <v>1780</v>
      </c>
      <c r="E129" s="1794"/>
      <c r="F129" s="377"/>
      <c r="G129" s="1332"/>
    </row>
    <row r="130" spans="1:7" ht="12.75" customHeight="1" thickBot="1" x14ac:dyDescent="0.25">
      <c r="A130" s="1803"/>
      <c r="B130" s="1799" t="s">
        <v>2</v>
      </c>
      <c r="C130" s="1788" t="s">
        <v>333</v>
      </c>
      <c r="D130" s="1793" t="s">
        <v>1781</v>
      </c>
      <c r="E130" s="1797"/>
      <c r="F130" s="1789"/>
      <c r="G130" s="1790"/>
    </row>
    <row r="131" spans="1:7" x14ac:dyDescent="0.2">
      <c r="A131" s="1650"/>
      <c r="B131" s="1787"/>
      <c r="C131" s="1519"/>
      <c r="D131" s="1500"/>
      <c r="E131" s="1650"/>
      <c r="F131" s="378"/>
      <c r="G131" s="168"/>
    </row>
    <row r="132" spans="1:7" ht="15.75" x14ac:dyDescent="0.2">
      <c r="B132" s="369" t="s">
        <v>330</v>
      </c>
      <c r="C132" s="141"/>
      <c r="D132" s="141"/>
      <c r="E132" s="141"/>
      <c r="F132" s="141"/>
      <c r="G132" s="141"/>
    </row>
    <row r="133" spans="1:7" ht="12" thickBot="1" x14ac:dyDescent="0.25">
      <c r="A133" s="378"/>
      <c r="B133" s="387"/>
      <c r="C133" s="388"/>
      <c r="D133" s="203"/>
      <c r="E133" s="385"/>
      <c r="F133" s="385"/>
      <c r="G133" s="389" t="s">
        <v>105</v>
      </c>
    </row>
    <row r="134" spans="1:7" x14ac:dyDescent="0.2">
      <c r="A134" s="3116" t="s">
        <v>1828</v>
      </c>
      <c r="B134" s="3148" t="s">
        <v>148</v>
      </c>
      <c r="C134" s="3150" t="s">
        <v>331</v>
      </c>
      <c r="D134" s="3143" t="s">
        <v>332</v>
      </c>
      <c r="E134" s="3124" t="s">
        <v>1951</v>
      </c>
      <c r="F134" s="3152" t="s">
        <v>1952</v>
      </c>
      <c r="G134" s="3130" t="s">
        <v>151</v>
      </c>
    </row>
    <row r="135" spans="1:7" ht="12" thickBot="1" x14ac:dyDescent="0.25">
      <c r="A135" s="3117"/>
      <c r="B135" s="3149"/>
      <c r="C135" s="3151"/>
      <c r="D135" s="3144"/>
      <c r="E135" s="3125"/>
      <c r="F135" s="3153"/>
      <c r="G135" s="3131"/>
    </row>
    <row r="136" spans="1:7" ht="12" thickBot="1" x14ac:dyDescent="0.25">
      <c r="A136" s="1607" t="s">
        <v>222</v>
      </c>
      <c r="B136" s="1808" t="s">
        <v>6</v>
      </c>
      <c r="C136" s="391" t="s">
        <v>6</v>
      </c>
      <c r="D136" s="1804"/>
      <c r="E136" s="1608" t="s">
        <v>222</v>
      </c>
      <c r="F136" s="2308" t="s">
        <v>222</v>
      </c>
      <c r="G136" s="1609" t="s">
        <v>6</v>
      </c>
    </row>
    <row r="137" spans="1:7" x14ac:dyDescent="0.2">
      <c r="A137" s="1800">
        <v>10</v>
      </c>
      <c r="B137" s="1798" t="s">
        <v>2</v>
      </c>
      <c r="C137" s="1517" t="s">
        <v>2137</v>
      </c>
      <c r="D137" s="1791" t="s">
        <v>1784</v>
      </c>
      <c r="E137" s="1794"/>
      <c r="F137" s="2310"/>
      <c r="G137" s="1495"/>
    </row>
    <row r="138" spans="1:7" x14ac:dyDescent="0.2">
      <c r="A138" s="1801"/>
      <c r="B138" s="1798" t="s">
        <v>2</v>
      </c>
      <c r="C138" s="1517" t="s">
        <v>2137</v>
      </c>
      <c r="D138" s="1620" t="s">
        <v>1785</v>
      </c>
      <c r="E138" s="1795"/>
      <c r="F138" s="2310"/>
      <c r="G138" s="1495"/>
    </row>
    <row r="139" spans="1:7" ht="22.5" x14ac:dyDescent="0.2">
      <c r="A139" s="1800">
        <v>5000</v>
      </c>
      <c r="B139" s="1798" t="s">
        <v>2</v>
      </c>
      <c r="C139" s="1785" t="s">
        <v>1666</v>
      </c>
      <c r="D139" s="1791" t="s">
        <v>1788</v>
      </c>
      <c r="E139" s="1794">
        <v>7500</v>
      </c>
      <c r="F139" s="2310">
        <v>7500</v>
      </c>
      <c r="G139" s="1495"/>
    </row>
    <row r="140" spans="1:7" ht="22.5" x14ac:dyDescent="0.2">
      <c r="A140" s="1800">
        <v>100</v>
      </c>
      <c r="B140" s="1798" t="s">
        <v>2</v>
      </c>
      <c r="C140" s="1955" t="s">
        <v>1959</v>
      </c>
      <c r="D140" s="1791" t="s">
        <v>1789</v>
      </c>
      <c r="E140" s="1794">
        <v>30</v>
      </c>
      <c r="F140" s="2310">
        <v>30</v>
      </c>
      <c r="G140" s="1495"/>
    </row>
    <row r="141" spans="1:7" ht="22.5" x14ac:dyDescent="0.2">
      <c r="A141" s="1801"/>
      <c r="B141" s="1798" t="s">
        <v>2</v>
      </c>
      <c r="C141" s="1955" t="s">
        <v>1959</v>
      </c>
      <c r="D141" s="1620" t="s">
        <v>1790</v>
      </c>
      <c r="E141" s="1795"/>
      <c r="F141" s="2310"/>
      <c r="G141" s="1495"/>
    </row>
    <row r="142" spans="1:7" ht="22.5" x14ac:dyDescent="0.2">
      <c r="A142" s="1800">
        <v>250</v>
      </c>
      <c r="B142" s="1798" t="s">
        <v>2</v>
      </c>
      <c r="C142" s="1955" t="s">
        <v>1961</v>
      </c>
      <c r="D142" s="1791" t="s">
        <v>1791</v>
      </c>
      <c r="E142" s="1794">
        <v>540</v>
      </c>
      <c r="F142" s="2310">
        <v>540</v>
      </c>
      <c r="G142" s="1495"/>
    </row>
    <row r="143" spans="1:7" ht="22.5" x14ac:dyDescent="0.2">
      <c r="A143" s="1801"/>
      <c r="B143" s="1798" t="s">
        <v>2</v>
      </c>
      <c r="C143" s="1955" t="s">
        <v>1961</v>
      </c>
      <c r="D143" s="1620" t="s">
        <v>1792</v>
      </c>
      <c r="E143" s="1795"/>
      <c r="F143" s="2310"/>
      <c r="G143" s="1495"/>
    </row>
    <row r="144" spans="1:7" ht="22.5" x14ac:dyDescent="0.2">
      <c r="A144" s="1800">
        <v>550</v>
      </c>
      <c r="B144" s="1798" t="s">
        <v>2</v>
      </c>
      <c r="C144" s="1955" t="s">
        <v>1962</v>
      </c>
      <c r="D144" s="1791" t="s">
        <v>1793</v>
      </c>
      <c r="E144" s="1794">
        <v>795</v>
      </c>
      <c r="F144" s="2310">
        <v>795</v>
      </c>
      <c r="G144" s="2907"/>
    </row>
    <row r="145" spans="1:7" ht="22.5" x14ac:dyDescent="0.2">
      <c r="A145" s="1801"/>
      <c r="B145" s="1798" t="s">
        <v>2</v>
      </c>
      <c r="C145" s="2052">
        <v>7620201702</v>
      </c>
      <c r="D145" s="1620" t="s">
        <v>1794</v>
      </c>
      <c r="E145" s="1795"/>
      <c r="F145" s="2905"/>
      <c r="G145" s="411"/>
    </row>
    <row r="146" spans="1:7" ht="22.5" x14ac:dyDescent="0.2">
      <c r="A146" s="1800">
        <v>500</v>
      </c>
      <c r="B146" s="1798" t="s">
        <v>2</v>
      </c>
      <c r="C146" s="1785" t="s">
        <v>1816</v>
      </c>
      <c r="D146" s="1791" t="s">
        <v>1807</v>
      </c>
      <c r="E146" s="1794"/>
      <c r="F146" s="2310"/>
      <c r="G146" s="1495"/>
    </row>
    <row r="147" spans="1:7" ht="22.5" x14ac:dyDescent="0.2">
      <c r="A147" s="1801"/>
      <c r="B147" s="1798" t="s">
        <v>2</v>
      </c>
      <c r="C147" s="1785" t="s">
        <v>1816</v>
      </c>
      <c r="D147" s="1620" t="s">
        <v>1808</v>
      </c>
      <c r="E147" s="1795"/>
      <c r="F147" s="2905"/>
      <c r="G147" s="411"/>
    </row>
    <row r="148" spans="1:7" ht="12.75" customHeight="1" x14ac:dyDescent="0.2">
      <c r="A148" s="1811">
        <v>500</v>
      </c>
      <c r="B148" s="1809" t="s">
        <v>2</v>
      </c>
      <c r="C148" s="1786" t="s">
        <v>1435</v>
      </c>
      <c r="D148" s="1805" t="s">
        <v>1817</v>
      </c>
      <c r="E148" s="1806"/>
      <c r="F148" s="2310"/>
      <c r="G148" s="1495"/>
    </row>
    <row r="149" spans="1:7" ht="12.75" customHeight="1" x14ac:dyDescent="0.2">
      <c r="A149" s="1800">
        <v>1500</v>
      </c>
      <c r="B149" s="1798" t="s">
        <v>2</v>
      </c>
      <c r="C149" s="1517" t="s">
        <v>1436</v>
      </c>
      <c r="D149" s="1791" t="s">
        <v>1786</v>
      </c>
      <c r="E149" s="1794"/>
      <c r="F149" s="2310"/>
      <c r="G149" s="1495"/>
    </row>
    <row r="150" spans="1:7" ht="12.75" customHeight="1" x14ac:dyDescent="0.2">
      <c r="A150" s="1801"/>
      <c r="B150" s="1798" t="s">
        <v>2</v>
      </c>
      <c r="C150" s="1517" t="s">
        <v>1436</v>
      </c>
      <c r="D150" s="1620" t="s">
        <v>1787</v>
      </c>
      <c r="E150" s="1795"/>
      <c r="F150" s="2310"/>
      <c r="G150" s="1495"/>
    </row>
    <row r="151" spans="1:7" x14ac:dyDescent="0.2">
      <c r="A151" s="1800">
        <v>12250</v>
      </c>
      <c r="B151" s="1798" t="s">
        <v>2</v>
      </c>
      <c r="C151" s="1955" t="s">
        <v>1960</v>
      </c>
      <c r="D151" s="1791" t="s">
        <v>1811</v>
      </c>
      <c r="E151" s="1794">
        <v>12250</v>
      </c>
      <c r="F151" s="2310">
        <v>12250</v>
      </c>
      <c r="G151" s="1495"/>
    </row>
    <row r="152" spans="1:7" ht="12.75" customHeight="1" x14ac:dyDescent="0.2">
      <c r="A152" s="1801"/>
      <c r="B152" s="1798" t="s">
        <v>2</v>
      </c>
      <c r="C152" s="1955" t="s">
        <v>1960</v>
      </c>
      <c r="D152" s="1620" t="s">
        <v>1812</v>
      </c>
      <c r="E152" s="1795"/>
      <c r="F152" s="2310"/>
      <c r="G152" s="1495"/>
    </row>
    <row r="153" spans="1:7" ht="12.75" customHeight="1" x14ac:dyDescent="0.2">
      <c r="A153" s="1800">
        <v>18900</v>
      </c>
      <c r="B153" s="1798" t="s">
        <v>2</v>
      </c>
      <c r="C153" s="1785" t="s">
        <v>2138</v>
      </c>
      <c r="D153" s="1791" t="s">
        <v>1809</v>
      </c>
      <c r="E153" s="1794"/>
      <c r="F153" s="2310"/>
      <c r="G153" s="1495"/>
    </row>
    <row r="154" spans="1:7" ht="12.75" customHeight="1" x14ac:dyDescent="0.2">
      <c r="A154" s="1801"/>
      <c r="B154" s="1798" t="s">
        <v>2</v>
      </c>
      <c r="C154" s="1785" t="s">
        <v>2138</v>
      </c>
      <c r="D154" s="1620" t="s">
        <v>1810</v>
      </c>
      <c r="E154" s="1795"/>
      <c r="F154" s="2310"/>
      <c r="G154" s="1495"/>
    </row>
    <row r="155" spans="1:7" ht="12.75" customHeight="1" x14ac:dyDescent="0.2">
      <c r="A155" s="1800">
        <v>5000</v>
      </c>
      <c r="B155" s="1798" t="s">
        <v>2</v>
      </c>
      <c r="C155" s="1785" t="s">
        <v>1818</v>
      </c>
      <c r="D155" s="1791" t="s">
        <v>1806</v>
      </c>
      <c r="E155" s="1794"/>
      <c r="F155" s="2310"/>
      <c r="G155" s="1495"/>
    </row>
    <row r="156" spans="1:7" ht="12.75" customHeight="1" thickBot="1" x14ac:dyDescent="0.25">
      <c r="A156" s="1803"/>
      <c r="B156" s="1799" t="s">
        <v>2</v>
      </c>
      <c r="C156" s="1788" t="s">
        <v>1818</v>
      </c>
      <c r="D156" s="1793" t="s">
        <v>1806</v>
      </c>
      <c r="E156" s="1797"/>
      <c r="F156" s="2906"/>
      <c r="G156" s="2908"/>
    </row>
    <row r="158" spans="1:7" x14ac:dyDescent="0.2">
      <c r="A158" s="385"/>
      <c r="B158" s="387"/>
      <c r="C158" s="388"/>
      <c r="D158" s="1500"/>
      <c r="E158" s="385"/>
      <c r="F158" s="378"/>
      <c r="G158" s="168"/>
    </row>
    <row r="159" spans="1:7" ht="15.75" x14ac:dyDescent="0.2">
      <c r="B159" s="395" t="s">
        <v>334</v>
      </c>
      <c r="C159" s="395"/>
      <c r="D159" s="395"/>
      <c r="E159" s="395"/>
      <c r="F159" s="395"/>
      <c r="G159" s="395"/>
    </row>
    <row r="160" spans="1:7" ht="15" customHeight="1" thickBot="1" x14ac:dyDescent="0.25">
      <c r="B160" s="397"/>
      <c r="C160" s="397"/>
      <c r="D160" s="397"/>
      <c r="E160" s="398"/>
      <c r="F160" s="398"/>
      <c r="G160" s="260" t="s">
        <v>105</v>
      </c>
    </row>
    <row r="161" spans="1:7" ht="11.25" customHeight="1" x14ac:dyDescent="0.2">
      <c r="A161" s="3116" t="s">
        <v>1828</v>
      </c>
      <c r="B161" s="3146" t="s">
        <v>273</v>
      </c>
      <c r="C161" s="3140" t="s">
        <v>335</v>
      </c>
      <c r="D161" s="3122" t="s">
        <v>274</v>
      </c>
      <c r="E161" s="3126" t="s">
        <v>1951</v>
      </c>
      <c r="F161" s="3128" t="s">
        <v>1952</v>
      </c>
      <c r="G161" s="3132" t="s">
        <v>151</v>
      </c>
    </row>
    <row r="162" spans="1:7" ht="15.75" customHeight="1" thickBot="1" x14ac:dyDescent="0.25">
      <c r="A162" s="3117"/>
      <c r="B162" s="3147"/>
      <c r="C162" s="3141"/>
      <c r="D162" s="3142"/>
      <c r="E162" s="3127"/>
      <c r="F162" s="3129"/>
      <c r="G162" s="3133"/>
    </row>
    <row r="163" spans="1:7" s="401" customFormat="1" ht="14.25" customHeight="1" thickBot="1" x14ac:dyDescent="0.3">
      <c r="A163" s="399">
        <f>A164</f>
        <v>36550</v>
      </c>
      <c r="B163" s="400" t="s">
        <v>1</v>
      </c>
      <c r="C163" s="264" t="s">
        <v>152</v>
      </c>
      <c r="D163" s="265" t="s">
        <v>276</v>
      </c>
      <c r="E163" s="399">
        <f>E164</f>
        <v>36550</v>
      </c>
      <c r="F163" s="399">
        <f>F164</f>
        <v>36550</v>
      </c>
      <c r="G163" s="178" t="s">
        <v>6</v>
      </c>
    </row>
    <row r="164" spans="1:7" ht="22.5" x14ac:dyDescent="0.2">
      <c r="A164" s="402">
        <f>SUM(A165:A170)</f>
        <v>36550</v>
      </c>
      <c r="B164" s="403" t="s">
        <v>2</v>
      </c>
      <c r="C164" s="404" t="s">
        <v>6</v>
      </c>
      <c r="D164" s="405" t="s">
        <v>336</v>
      </c>
      <c r="E164" s="406">
        <f>SUM(E165:E170)</f>
        <v>36550</v>
      </c>
      <c r="F164" s="407">
        <f>SUM(F165:F170)</f>
        <v>36550</v>
      </c>
      <c r="G164" s="408"/>
    </row>
    <row r="165" spans="1:7" ht="12.75" customHeight="1" x14ac:dyDescent="0.2">
      <c r="A165" s="279">
        <v>28350</v>
      </c>
      <c r="B165" s="275" t="s">
        <v>2</v>
      </c>
      <c r="C165" s="44" t="s">
        <v>337</v>
      </c>
      <c r="D165" s="409" t="s">
        <v>338</v>
      </c>
      <c r="E165" s="280">
        <v>28350</v>
      </c>
      <c r="F165" s="410">
        <v>28350</v>
      </c>
      <c r="G165" s="411"/>
    </row>
    <row r="166" spans="1:7" ht="12.75" customHeight="1" x14ac:dyDescent="0.2">
      <c r="A166" s="279">
        <v>4200</v>
      </c>
      <c r="B166" s="275" t="s">
        <v>2</v>
      </c>
      <c r="C166" s="44" t="s">
        <v>339</v>
      </c>
      <c r="D166" s="409" t="s">
        <v>340</v>
      </c>
      <c r="E166" s="280">
        <v>4200</v>
      </c>
      <c r="F166" s="410">
        <v>4200</v>
      </c>
      <c r="G166" s="411"/>
    </row>
    <row r="167" spans="1:7" s="188" customFormat="1" ht="22.5" x14ac:dyDescent="0.25">
      <c r="A167" s="412">
        <v>1400</v>
      </c>
      <c r="B167" s="361" t="s">
        <v>2</v>
      </c>
      <c r="C167" s="413" t="s">
        <v>341</v>
      </c>
      <c r="D167" s="409" t="s">
        <v>342</v>
      </c>
      <c r="E167" s="321">
        <v>1400</v>
      </c>
      <c r="F167" s="1490">
        <v>1400</v>
      </c>
      <c r="G167" s="414"/>
    </row>
    <row r="168" spans="1:7" ht="12.75" customHeight="1" x14ac:dyDescent="0.2">
      <c r="A168" s="298">
        <v>600</v>
      </c>
      <c r="B168" s="282" t="s">
        <v>2</v>
      </c>
      <c r="C168" s="415" t="s">
        <v>343</v>
      </c>
      <c r="D168" s="409" t="s">
        <v>344</v>
      </c>
      <c r="E168" s="213">
        <v>600</v>
      </c>
      <c r="F168" s="1685">
        <v>600</v>
      </c>
      <c r="G168" s="416"/>
    </row>
    <row r="169" spans="1:7" ht="12.75" customHeight="1" x14ac:dyDescent="0.2">
      <c r="A169" s="639">
        <v>2000</v>
      </c>
      <c r="B169" s="282" t="s">
        <v>2</v>
      </c>
      <c r="C169" s="415" t="s">
        <v>345</v>
      </c>
      <c r="D169" s="525" t="s">
        <v>346</v>
      </c>
      <c r="E169" s="539">
        <v>2000</v>
      </c>
      <c r="F169" s="1685">
        <v>2000</v>
      </c>
      <c r="G169" s="416"/>
    </row>
    <row r="170" spans="1:7" s="188" customFormat="1" ht="23.25" thickBot="1" x14ac:dyDescent="0.3">
      <c r="A170" s="480">
        <v>0</v>
      </c>
      <c r="B170" s="1776" t="s">
        <v>2</v>
      </c>
      <c r="C170" s="1775" t="s">
        <v>1433</v>
      </c>
      <c r="D170" s="1711" t="s">
        <v>1434</v>
      </c>
      <c r="E170" s="483">
        <v>0</v>
      </c>
      <c r="F170" s="1774">
        <v>0</v>
      </c>
      <c r="G170" s="1518"/>
    </row>
    <row r="171" spans="1:7" ht="12" customHeight="1" x14ac:dyDescent="0.2">
      <c r="C171" s="164"/>
      <c r="E171" s="204"/>
      <c r="F171" s="204"/>
    </row>
    <row r="172" spans="1:7" ht="12" customHeight="1" x14ac:dyDescent="0.2">
      <c r="C172" s="164"/>
      <c r="E172" s="204"/>
      <c r="F172" s="204"/>
    </row>
    <row r="173" spans="1:7" x14ac:dyDescent="0.2">
      <c r="G173" s="164"/>
    </row>
  </sheetData>
  <mergeCells count="55">
    <mergeCell ref="A1:G1"/>
    <mergeCell ref="A3:G3"/>
    <mergeCell ref="C5:E5"/>
    <mergeCell ref="C7:C8"/>
    <mergeCell ref="D7:D8"/>
    <mergeCell ref="E7:E8"/>
    <mergeCell ref="G19:G20"/>
    <mergeCell ref="A53:A54"/>
    <mergeCell ref="B53:B54"/>
    <mergeCell ref="C53:C54"/>
    <mergeCell ref="D53:D54"/>
    <mergeCell ref="E53:E54"/>
    <mergeCell ref="F53:F54"/>
    <mergeCell ref="G53:G54"/>
    <mergeCell ref="A19:A20"/>
    <mergeCell ref="B19:B20"/>
    <mergeCell ref="C19:C20"/>
    <mergeCell ref="D19:D20"/>
    <mergeCell ref="E19:E20"/>
    <mergeCell ref="F19:F20"/>
    <mergeCell ref="G73:G74"/>
    <mergeCell ref="A102:A103"/>
    <mergeCell ref="B102:B103"/>
    <mergeCell ref="C102:C103"/>
    <mergeCell ref="D102:D103"/>
    <mergeCell ref="E102:E103"/>
    <mergeCell ref="F102:F103"/>
    <mergeCell ref="G102:G103"/>
    <mergeCell ref="A73:A74"/>
    <mergeCell ref="B73:B74"/>
    <mergeCell ref="C73:C74"/>
    <mergeCell ref="D73:D74"/>
    <mergeCell ref="E73:E74"/>
    <mergeCell ref="F73:F74"/>
    <mergeCell ref="G111:G112"/>
    <mergeCell ref="A134:A135"/>
    <mergeCell ref="B134:B135"/>
    <mergeCell ref="C134:C135"/>
    <mergeCell ref="D134:D135"/>
    <mergeCell ref="E134:E135"/>
    <mergeCell ref="F134:F135"/>
    <mergeCell ref="G134:G135"/>
    <mergeCell ref="A111:A112"/>
    <mergeCell ref="B111:B112"/>
    <mergeCell ref="C111:C112"/>
    <mergeCell ref="D111:D112"/>
    <mergeCell ref="E111:E112"/>
    <mergeCell ref="F111:F112"/>
    <mergeCell ref="G161:G162"/>
    <mergeCell ref="A161:A162"/>
    <mergeCell ref="B161:B162"/>
    <mergeCell ref="C161:C162"/>
    <mergeCell ref="D161:D162"/>
    <mergeCell ref="E161:E162"/>
    <mergeCell ref="F161:F162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0" fitToHeight="0" orientation="portrait" r:id="rId1"/>
  <headerFooter alignWithMargins="0"/>
  <rowBreaks count="2" manualBreakCount="2">
    <brk id="68" max="16383" man="1"/>
    <brk id="130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H61"/>
  <sheetViews>
    <sheetView zoomScaleNormal="100" zoomScaleSheetLayoutView="75" workbookViewId="0">
      <selection sqref="A1:G1"/>
    </sheetView>
  </sheetViews>
  <sheetFormatPr defaultRowHeight="11.25" x14ac:dyDescent="0.2"/>
  <cols>
    <col min="1" max="1" width="9.140625" style="162"/>
    <col min="2" max="2" width="3.5703125" style="164" customWidth="1"/>
    <col min="3" max="3" width="11.7109375" style="162" customWidth="1"/>
    <col min="4" max="4" width="45.140625" style="162" customWidth="1"/>
    <col min="5" max="5" width="10.5703125" style="162" customWidth="1"/>
    <col min="6" max="6" width="11" style="162" customWidth="1"/>
    <col min="7" max="7" width="15.28515625" style="162" customWidth="1"/>
    <col min="8" max="252" width="9.140625" style="162"/>
    <col min="253" max="253" width="3.5703125" style="162" customWidth="1"/>
    <col min="254" max="254" width="11.7109375" style="162" customWidth="1"/>
    <col min="255" max="255" width="45.140625" style="162" customWidth="1"/>
    <col min="256" max="257" width="10.140625" style="162" customWidth="1"/>
    <col min="258" max="258" width="17.85546875" style="162" customWidth="1"/>
    <col min="259" max="259" width="17.5703125" style="162" customWidth="1"/>
    <col min="260" max="260" width="10.140625" style="162" bestFit="1" customWidth="1"/>
    <col min="261" max="508" width="9.140625" style="162"/>
    <col min="509" max="509" width="3.5703125" style="162" customWidth="1"/>
    <col min="510" max="510" width="11.7109375" style="162" customWidth="1"/>
    <col min="511" max="511" width="45.140625" style="162" customWidth="1"/>
    <col min="512" max="513" width="10.140625" style="162" customWidth="1"/>
    <col min="514" max="514" width="17.85546875" style="162" customWidth="1"/>
    <col min="515" max="515" width="17.5703125" style="162" customWidth="1"/>
    <col min="516" max="516" width="10.140625" style="162" bestFit="1" customWidth="1"/>
    <col min="517" max="764" width="9.140625" style="162"/>
    <col min="765" max="765" width="3.5703125" style="162" customWidth="1"/>
    <col min="766" max="766" width="11.7109375" style="162" customWidth="1"/>
    <col min="767" max="767" width="45.140625" style="162" customWidth="1"/>
    <col min="768" max="769" width="10.140625" style="162" customWidth="1"/>
    <col min="770" max="770" width="17.85546875" style="162" customWidth="1"/>
    <col min="771" max="771" width="17.5703125" style="162" customWidth="1"/>
    <col min="772" max="772" width="10.140625" style="162" bestFit="1" customWidth="1"/>
    <col min="773" max="1020" width="9.140625" style="162"/>
    <col min="1021" max="1021" width="3.5703125" style="162" customWidth="1"/>
    <col min="1022" max="1022" width="11.7109375" style="162" customWidth="1"/>
    <col min="1023" max="1023" width="45.140625" style="162" customWidth="1"/>
    <col min="1024" max="1025" width="10.140625" style="162" customWidth="1"/>
    <col min="1026" max="1026" width="17.85546875" style="162" customWidth="1"/>
    <col min="1027" max="1027" width="17.5703125" style="162" customWidth="1"/>
    <col min="1028" max="1028" width="10.140625" style="162" bestFit="1" customWidth="1"/>
    <col min="1029" max="1276" width="9.140625" style="162"/>
    <col min="1277" max="1277" width="3.5703125" style="162" customWidth="1"/>
    <col min="1278" max="1278" width="11.7109375" style="162" customWidth="1"/>
    <col min="1279" max="1279" width="45.140625" style="162" customWidth="1"/>
    <col min="1280" max="1281" width="10.140625" style="162" customWidth="1"/>
    <col min="1282" max="1282" width="17.85546875" style="162" customWidth="1"/>
    <col min="1283" max="1283" width="17.5703125" style="162" customWidth="1"/>
    <col min="1284" max="1284" width="10.140625" style="162" bestFit="1" customWidth="1"/>
    <col min="1285" max="1532" width="9.140625" style="162"/>
    <col min="1533" max="1533" width="3.5703125" style="162" customWidth="1"/>
    <col min="1534" max="1534" width="11.7109375" style="162" customWidth="1"/>
    <col min="1535" max="1535" width="45.140625" style="162" customWidth="1"/>
    <col min="1536" max="1537" width="10.140625" style="162" customWidth="1"/>
    <col min="1538" max="1538" width="17.85546875" style="162" customWidth="1"/>
    <col min="1539" max="1539" width="17.5703125" style="162" customWidth="1"/>
    <col min="1540" max="1540" width="10.140625" style="162" bestFit="1" customWidth="1"/>
    <col min="1541" max="1788" width="9.140625" style="162"/>
    <col min="1789" max="1789" width="3.5703125" style="162" customWidth="1"/>
    <col min="1790" max="1790" width="11.7109375" style="162" customWidth="1"/>
    <col min="1791" max="1791" width="45.140625" style="162" customWidth="1"/>
    <col min="1792" max="1793" width="10.140625" style="162" customWidth="1"/>
    <col min="1794" max="1794" width="17.85546875" style="162" customWidth="1"/>
    <col min="1795" max="1795" width="17.5703125" style="162" customWidth="1"/>
    <col min="1796" max="1796" width="10.140625" style="162" bestFit="1" customWidth="1"/>
    <col min="1797" max="2044" width="9.140625" style="162"/>
    <col min="2045" max="2045" width="3.5703125" style="162" customWidth="1"/>
    <col min="2046" max="2046" width="11.7109375" style="162" customWidth="1"/>
    <col min="2047" max="2047" width="45.140625" style="162" customWidth="1"/>
    <col min="2048" max="2049" width="10.140625" style="162" customWidth="1"/>
    <col min="2050" max="2050" width="17.85546875" style="162" customWidth="1"/>
    <col min="2051" max="2051" width="17.5703125" style="162" customWidth="1"/>
    <col min="2052" max="2052" width="10.140625" style="162" bestFit="1" customWidth="1"/>
    <col min="2053" max="2300" width="9.140625" style="162"/>
    <col min="2301" max="2301" width="3.5703125" style="162" customWidth="1"/>
    <col min="2302" max="2302" width="11.7109375" style="162" customWidth="1"/>
    <col min="2303" max="2303" width="45.140625" style="162" customWidth="1"/>
    <col min="2304" max="2305" width="10.140625" style="162" customWidth="1"/>
    <col min="2306" max="2306" width="17.85546875" style="162" customWidth="1"/>
    <col min="2307" max="2307" width="17.5703125" style="162" customWidth="1"/>
    <col min="2308" max="2308" width="10.140625" style="162" bestFit="1" customWidth="1"/>
    <col min="2309" max="2556" width="9.140625" style="162"/>
    <col min="2557" max="2557" width="3.5703125" style="162" customWidth="1"/>
    <col min="2558" max="2558" width="11.7109375" style="162" customWidth="1"/>
    <col min="2559" max="2559" width="45.140625" style="162" customWidth="1"/>
    <col min="2560" max="2561" width="10.140625" style="162" customWidth="1"/>
    <col min="2562" max="2562" width="17.85546875" style="162" customWidth="1"/>
    <col min="2563" max="2563" width="17.5703125" style="162" customWidth="1"/>
    <col min="2564" max="2564" width="10.140625" style="162" bestFit="1" customWidth="1"/>
    <col min="2565" max="2812" width="9.140625" style="162"/>
    <col min="2813" max="2813" width="3.5703125" style="162" customWidth="1"/>
    <col min="2814" max="2814" width="11.7109375" style="162" customWidth="1"/>
    <col min="2815" max="2815" width="45.140625" style="162" customWidth="1"/>
    <col min="2816" max="2817" width="10.140625" style="162" customWidth="1"/>
    <col min="2818" max="2818" width="17.85546875" style="162" customWidth="1"/>
    <col min="2819" max="2819" width="17.5703125" style="162" customWidth="1"/>
    <col min="2820" max="2820" width="10.140625" style="162" bestFit="1" customWidth="1"/>
    <col min="2821" max="3068" width="9.140625" style="162"/>
    <col min="3069" max="3069" width="3.5703125" style="162" customWidth="1"/>
    <col min="3070" max="3070" width="11.7109375" style="162" customWidth="1"/>
    <col min="3071" max="3071" width="45.140625" style="162" customWidth="1"/>
    <col min="3072" max="3073" width="10.140625" style="162" customWidth="1"/>
    <col min="3074" max="3074" width="17.85546875" style="162" customWidth="1"/>
    <col min="3075" max="3075" width="17.5703125" style="162" customWidth="1"/>
    <col min="3076" max="3076" width="10.140625" style="162" bestFit="1" customWidth="1"/>
    <col min="3077" max="3324" width="9.140625" style="162"/>
    <col min="3325" max="3325" width="3.5703125" style="162" customWidth="1"/>
    <col min="3326" max="3326" width="11.7109375" style="162" customWidth="1"/>
    <col min="3327" max="3327" width="45.140625" style="162" customWidth="1"/>
    <col min="3328" max="3329" width="10.140625" style="162" customWidth="1"/>
    <col min="3330" max="3330" width="17.85546875" style="162" customWidth="1"/>
    <col min="3331" max="3331" width="17.5703125" style="162" customWidth="1"/>
    <col min="3332" max="3332" width="10.140625" style="162" bestFit="1" customWidth="1"/>
    <col min="3333" max="3580" width="9.140625" style="162"/>
    <col min="3581" max="3581" width="3.5703125" style="162" customWidth="1"/>
    <col min="3582" max="3582" width="11.7109375" style="162" customWidth="1"/>
    <col min="3583" max="3583" width="45.140625" style="162" customWidth="1"/>
    <col min="3584" max="3585" width="10.140625" style="162" customWidth="1"/>
    <col min="3586" max="3586" width="17.85546875" style="162" customWidth="1"/>
    <col min="3587" max="3587" width="17.5703125" style="162" customWidth="1"/>
    <col min="3588" max="3588" width="10.140625" style="162" bestFit="1" customWidth="1"/>
    <col min="3589" max="3836" width="9.140625" style="162"/>
    <col min="3837" max="3837" width="3.5703125" style="162" customWidth="1"/>
    <col min="3838" max="3838" width="11.7109375" style="162" customWidth="1"/>
    <col min="3839" max="3839" width="45.140625" style="162" customWidth="1"/>
    <col min="3840" max="3841" width="10.140625" style="162" customWidth="1"/>
    <col min="3842" max="3842" width="17.85546875" style="162" customWidth="1"/>
    <col min="3843" max="3843" width="17.5703125" style="162" customWidth="1"/>
    <col min="3844" max="3844" width="10.140625" style="162" bestFit="1" customWidth="1"/>
    <col min="3845" max="4092" width="9.140625" style="162"/>
    <col min="4093" max="4093" width="3.5703125" style="162" customWidth="1"/>
    <col min="4094" max="4094" width="11.7109375" style="162" customWidth="1"/>
    <col min="4095" max="4095" width="45.140625" style="162" customWidth="1"/>
    <col min="4096" max="4097" width="10.140625" style="162" customWidth="1"/>
    <col min="4098" max="4098" width="17.85546875" style="162" customWidth="1"/>
    <col min="4099" max="4099" width="17.5703125" style="162" customWidth="1"/>
    <col min="4100" max="4100" width="10.140625" style="162" bestFit="1" customWidth="1"/>
    <col min="4101" max="4348" width="9.140625" style="162"/>
    <col min="4349" max="4349" width="3.5703125" style="162" customWidth="1"/>
    <col min="4350" max="4350" width="11.7109375" style="162" customWidth="1"/>
    <col min="4351" max="4351" width="45.140625" style="162" customWidth="1"/>
    <col min="4352" max="4353" width="10.140625" style="162" customWidth="1"/>
    <col min="4354" max="4354" width="17.85546875" style="162" customWidth="1"/>
    <col min="4355" max="4355" width="17.5703125" style="162" customWidth="1"/>
    <col min="4356" max="4356" width="10.140625" style="162" bestFit="1" customWidth="1"/>
    <col min="4357" max="4604" width="9.140625" style="162"/>
    <col min="4605" max="4605" width="3.5703125" style="162" customWidth="1"/>
    <col min="4606" max="4606" width="11.7109375" style="162" customWidth="1"/>
    <col min="4607" max="4607" width="45.140625" style="162" customWidth="1"/>
    <col min="4608" max="4609" width="10.140625" style="162" customWidth="1"/>
    <col min="4610" max="4610" width="17.85546875" style="162" customWidth="1"/>
    <col min="4611" max="4611" width="17.5703125" style="162" customWidth="1"/>
    <col min="4612" max="4612" width="10.140625" style="162" bestFit="1" customWidth="1"/>
    <col min="4613" max="4860" width="9.140625" style="162"/>
    <col min="4861" max="4861" width="3.5703125" style="162" customWidth="1"/>
    <col min="4862" max="4862" width="11.7109375" style="162" customWidth="1"/>
    <col min="4863" max="4863" width="45.140625" style="162" customWidth="1"/>
    <col min="4864" max="4865" width="10.140625" style="162" customWidth="1"/>
    <col min="4866" max="4866" width="17.85546875" style="162" customWidth="1"/>
    <col min="4867" max="4867" width="17.5703125" style="162" customWidth="1"/>
    <col min="4868" max="4868" width="10.140625" style="162" bestFit="1" customWidth="1"/>
    <col min="4869" max="5116" width="9.140625" style="162"/>
    <col min="5117" max="5117" width="3.5703125" style="162" customWidth="1"/>
    <col min="5118" max="5118" width="11.7109375" style="162" customWidth="1"/>
    <col min="5119" max="5119" width="45.140625" style="162" customWidth="1"/>
    <col min="5120" max="5121" width="10.140625" style="162" customWidth="1"/>
    <col min="5122" max="5122" width="17.85546875" style="162" customWidth="1"/>
    <col min="5123" max="5123" width="17.5703125" style="162" customWidth="1"/>
    <col min="5124" max="5124" width="10.140625" style="162" bestFit="1" customWidth="1"/>
    <col min="5125" max="5372" width="9.140625" style="162"/>
    <col min="5373" max="5373" width="3.5703125" style="162" customWidth="1"/>
    <col min="5374" max="5374" width="11.7109375" style="162" customWidth="1"/>
    <col min="5375" max="5375" width="45.140625" style="162" customWidth="1"/>
    <col min="5376" max="5377" width="10.140625" style="162" customWidth="1"/>
    <col min="5378" max="5378" width="17.85546875" style="162" customWidth="1"/>
    <col min="5379" max="5379" width="17.5703125" style="162" customWidth="1"/>
    <col min="5380" max="5380" width="10.140625" style="162" bestFit="1" customWidth="1"/>
    <col min="5381" max="5628" width="9.140625" style="162"/>
    <col min="5629" max="5629" width="3.5703125" style="162" customWidth="1"/>
    <col min="5630" max="5630" width="11.7109375" style="162" customWidth="1"/>
    <col min="5631" max="5631" width="45.140625" style="162" customWidth="1"/>
    <col min="5632" max="5633" width="10.140625" style="162" customWidth="1"/>
    <col min="5634" max="5634" width="17.85546875" style="162" customWidth="1"/>
    <col min="5635" max="5635" width="17.5703125" style="162" customWidth="1"/>
    <col min="5636" max="5636" width="10.140625" style="162" bestFit="1" customWidth="1"/>
    <col min="5637" max="5884" width="9.140625" style="162"/>
    <col min="5885" max="5885" width="3.5703125" style="162" customWidth="1"/>
    <col min="5886" max="5886" width="11.7109375" style="162" customWidth="1"/>
    <col min="5887" max="5887" width="45.140625" style="162" customWidth="1"/>
    <col min="5888" max="5889" width="10.140625" style="162" customWidth="1"/>
    <col min="5890" max="5890" width="17.85546875" style="162" customWidth="1"/>
    <col min="5891" max="5891" width="17.5703125" style="162" customWidth="1"/>
    <col min="5892" max="5892" width="10.140625" style="162" bestFit="1" customWidth="1"/>
    <col min="5893" max="6140" width="9.140625" style="162"/>
    <col min="6141" max="6141" width="3.5703125" style="162" customWidth="1"/>
    <col min="6142" max="6142" width="11.7109375" style="162" customWidth="1"/>
    <col min="6143" max="6143" width="45.140625" style="162" customWidth="1"/>
    <col min="6144" max="6145" width="10.140625" style="162" customWidth="1"/>
    <col min="6146" max="6146" width="17.85546875" style="162" customWidth="1"/>
    <col min="6147" max="6147" width="17.5703125" style="162" customWidth="1"/>
    <col min="6148" max="6148" width="10.140625" style="162" bestFit="1" customWidth="1"/>
    <col min="6149" max="6396" width="9.140625" style="162"/>
    <col min="6397" max="6397" width="3.5703125" style="162" customWidth="1"/>
    <col min="6398" max="6398" width="11.7109375" style="162" customWidth="1"/>
    <col min="6399" max="6399" width="45.140625" style="162" customWidth="1"/>
    <col min="6400" max="6401" width="10.140625" style="162" customWidth="1"/>
    <col min="6402" max="6402" width="17.85546875" style="162" customWidth="1"/>
    <col min="6403" max="6403" width="17.5703125" style="162" customWidth="1"/>
    <col min="6404" max="6404" width="10.140625" style="162" bestFit="1" customWidth="1"/>
    <col min="6405" max="6652" width="9.140625" style="162"/>
    <col min="6653" max="6653" width="3.5703125" style="162" customWidth="1"/>
    <col min="6654" max="6654" width="11.7109375" style="162" customWidth="1"/>
    <col min="6655" max="6655" width="45.140625" style="162" customWidth="1"/>
    <col min="6656" max="6657" width="10.140625" style="162" customWidth="1"/>
    <col min="6658" max="6658" width="17.85546875" style="162" customWidth="1"/>
    <col min="6659" max="6659" width="17.5703125" style="162" customWidth="1"/>
    <col min="6660" max="6660" width="10.140625" style="162" bestFit="1" customWidth="1"/>
    <col min="6661" max="6908" width="9.140625" style="162"/>
    <col min="6909" max="6909" width="3.5703125" style="162" customWidth="1"/>
    <col min="6910" max="6910" width="11.7109375" style="162" customWidth="1"/>
    <col min="6911" max="6911" width="45.140625" style="162" customWidth="1"/>
    <col min="6912" max="6913" width="10.140625" style="162" customWidth="1"/>
    <col min="6914" max="6914" width="17.85546875" style="162" customWidth="1"/>
    <col min="6915" max="6915" width="17.5703125" style="162" customWidth="1"/>
    <col min="6916" max="6916" width="10.140625" style="162" bestFit="1" customWidth="1"/>
    <col min="6917" max="7164" width="9.140625" style="162"/>
    <col min="7165" max="7165" width="3.5703125" style="162" customWidth="1"/>
    <col min="7166" max="7166" width="11.7109375" style="162" customWidth="1"/>
    <col min="7167" max="7167" width="45.140625" style="162" customWidth="1"/>
    <col min="7168" max="7169" width="10.140625" style="162" customWidth="1"/>
    <col min="7170" max="7170" width="17.85546875" style="162" customWidth="1"/>
    <col min="7171" max="7171" width="17.5703125" style="162" customWidth="1"/>
    <col min="7172" max="7172" width="10.140625" style="162" bestFit="1" customWidth="1"/>
    <col min="7173" max="7420" width="9.140625" style="162"/>
    <col min="7421" max="7421" width="3.5703125" style="162" customWidth="1"/>
    <col min="7422" max="7422" width="11.7109375" style="162" customWidth="1"/>
    <col min="7423" max="7423" width="45.140625" style="162" customWidth="1"/>
    <col min="7424" max="7425" width="10.140625" style="162" customWidth="1"/>
    <col min="7426" max="7426" width="17.85546875" style="162" customWidth="1"/>
    <col min="7427" max="7427" width="17.5703125" style="162" customWidth="1"/>
    <col min="7428" max="7428" width="10.140625" style="162" bestFit="1" customWidth="1"/>
    <col min="7429" max="7676" width="9.140625" style="162"/>
    <col min="7677" max="7677" width="3.5703125" style="162" customWidth="1"/>
    <col min="7678" max="7678" width="11.7109375" style="162" customWidth="1"/>
    <col min="7679" max="7679" width="45.140625" style="162" customWidth="1"/>
    <col min="7680" max="7681" width="10.140625" style="162" customWidth="1"/>
    <col min="7682" max="7682" width="17.85546875" style="162" customWidth="1"/>
    <col min="7683" max="7683" width="17.5703125" style="162" customWidth="1"/>
    <col min="7684" max="7684" width="10.140625" style="162" bestFit="1" customWidth="1"/>
    <col min="7685" max="7932" width="9.140625" style="162"/>
    <col min="7933" max="7933" width="3.5703125" style="162" customWidth="1"/>
    <col min="7934" max="7934" width="11.7109375" style="162" customWidth="1"/>
    <col min="7935" max="7935" width="45.140625" style="162" customWidth="1"/>
    <col min="7936" max="7937" width="10.140625" style="162" customWidth="1"/>
    <col min="7938" max="7938" width="17.85546875" style="162" customWidth="1"/>
    <col min="7939" max="7939" width="17.5703125" style="162" customWidth="1"/>
    <col min="7940" max="7940" width="10.140625" style="162" bestFit="1" customWidth="1"/>
    <col min="7941" max="8188" width="9.140625" style="162"/>
    <col min="8189" max="8189" width="3.5703125" style="162" customWidth="1"/>
    <col min="8190" max="8190" width="11.7109375" style="162" customWidth="1"/>
    <col min="8191" max="8191" width="45.140625" style="162" customWidth="1"/>
    <col min="8192" max="8193" width="10.140625" style="162" customWidth="1"/>
    <col min="8194" max="8194" width="17.85546875" style="162" customWidth="1"/>
    <col min="8195" max="8195" width="17.5703125" style="162" customWidth="1"/>
    <col min="8196" max="8196" width="10.140625" style="162" bestFit="1" customWidth="1"/>
    <col min="8197" max="8444" width="9.140625" style="162"/>
    <col min="8445" max="8445" width="3.5703125" style="162" customWidth="1"/>
    <col min="8446" max="8446" width="11.7109375" style="162" customWidth="1"/>
    <col min="8447" max="8447" width="45.140625" style="162" customWidth="1"/>
    <col min="8448" max="8449" width="10.140625" style="162" customWidth="1"/>
    <col min="8450" max="8450" width="17.85546875" style="162" customWidth="1"/>
    <col min="8451" max="8451" width="17.5703125" style="162" customWidth="1"/>
    <col min="8452" max="8452" width="10.140625" style="162" bestFit="1" customWidth="1"/>
    <col min="8453" max="8700" width="9.140625" style="162"/>
    <col min="8701" max="8701" width="3.5703125" style="162" customWidth="1"/>
    <col min="8702" max="8702" width="11.7109375" style="162" customWidth="1"/>
    <col min="8703" max="8703" width="45.140625" style="162" customWidth="1"/>
    <col min="8704" max="8705" width="10.140625" style="162" customWidth="1"/>
    <col min="8706" max="8706" width="17.85546875" style="162" customWidth="1"/>
    <col min="8707" max="8707" width="17.5703125" style="162" customWidth="1"/>
    <col min="8708" max="8708" width="10.140625" style="162" bestFit="1" customWidth="1"/>
    <col min="8709" max="8956" width="9.140625" style="162"/>
    <col min="8957" max="8957" width="3.5703125" style="162" customWidth="1"/>
    <col min="8958" max="8958" width="11.7109375" style="162" customWidth="1"/>
    <col min="8959" max="8959" width="45.140625" style="162" customWidth="1"/>
    <col min="8960" max="8961" width="10.140625" style="162" customWidth="1"/>
    <col min="8962" max="8962" width="17.85546875" style="162" customWidth="1"/>
    <col min="8963" max="8963" width="17.5703125" style="162" customWidth="1"/>
    <col min="8964" max="8964" width="10.140625" style="162" bestFit="1" customWidth="1"/>
    <col min="8965" max="9212" width="9.140625" style="162"/>
    <col min="9213" max="9213" width="3.5703125" style="162" customWidth="1"/>
    <col min="9214" max="9214" width="11.7109375" style="162" customWidth="1"/>
    <col min="9215" max="9215" width="45.140625" style="162" customWidth="1"/>
    <col min="9216" max="9217" width="10.140625" style="162" customWidth="1"/>
    <col min="9218" max="9218" width="17.85546875" style="162" customWidth="1"/>
    <col min="9219" max="9219" width="17.5703125" style="162" customWidth="1"/>
    <col min="9220" max="9220" width="10.140625" style="162" bestFit="1" customWidth="1"/>
    <col min="9221" max="9468" width="9.140625" style="162"/>
    <col min="9469" max="9469" width="3.5703125" style="162" customWidth="1"/>
    <col min="9470" max="9470" width="11.7109375" style="162" customWidth="1"/>
    <col min="9471" max="9471" width="45.140625" style="162" customWidth="1"/>
    <col min="9472" max="9473" width="10.140625" style="162" customWidth="1"/>
    <col min="9474" max="9474" width="17.85546875" style="162" customWidth="1"/>
    <col min="9475" max="9475" width="17.5703125" style="162" customWidth="1"/>
    <col min="9476" max="9476" width="10.140625" style="162" bestFit="1" customWidth="1"/>
    <col min="9477" max="9724" width="9.140625" style="162"/>
    <col min="9725" max="9725" width="3.5703125" style="162" customWidth="1"/>
    <col min="9726" max="9726" width="11.7109375" style="162" customWidth="1"/>
    <col min="9727" max="9727" width="45.140625" style="162" customWidth="1"/>
    <col min="9728" max="9729" width="10.140625" style="162" customWidth="1"/>
    <col min="9730" max="9730" width="17.85546875" style="162" customWidth="1"/>
    <col min="9731" max="9731" width="17.5703125" style="162" customWidth="1"/>
    <col min="9732" max="9732" width="10.140625" style="162" bestFit="1" customWidth="1"/>
    <col min="9733" max="9980" width="9.140625" style="162"/>
    <col min="9981" max="9981" width="3.5703125" style="162" customWidth="1"/>
    <col min="9982" max="9982" width="11.7109375" style="162" customWidth="1"/>
    <col min="9983" max="9983" width="45.140625" style="162" customWidth="1"/>
    <col min="9984" max="9985" width="10.140625" style="162" customWidth="1"/>
    <col min="9986" max="9986" width="17.85546875" style="162" customWidth="1"/>
    <col min="9987" max="9987" width="17.5703125" style="162" customWidth="1"/>
    <col min="9988" max="9988" width="10.140625" style="162" bestFit="1" customWidth="1"/>
    <col min="9989" max="10236" width="9.140625" style="162"/>
    <col min="10237" max="10237" width="3.5703125" style="162" customWidth="1"/>
    <col min="10238" max="10238" width="11.7109375" style="162" customWidth="1"/>
    <col min="10239" max="10239" width="45.140625" style="162" customWidth="1"/>
    <col min="10240" max="10241" width="10.140625" style="162" customWidth="1"/>
    <col min="10242" max="10242" width="17.85546875" style="162" customWidth="1"/>
    <col min="10243" max="10243" width="17.5703125" style="162" customWidth="1"/>
    <col min="10244" max="10244" width="10.140625" style="162" bestFit="1" customWidth="1"/>
    <col min="10245" max="10492" width="9.140625" style="162"/>
    <col min="10493" max="10493" width="3.5703125" style="162" customWidth="1"/>
    <col min="10494" max="10494" width="11.7109375" style="162" customWidth="1"/>
    <col min="10495" max="10495" width="45.140625" style="162" customWidth="1"/>
    <col min="10496" max="10497" width="10.140625" style="162" customWidth="1"/>
    <col min="10498" max="10498" width="17.85546875" style="162" customWidth="1"/>
    <col min="10499" max="10499" width="17.5703125" style="162" customWidth="1"/>
    <col min="10500" max="10500" width="10.140625" style="162" bestFit="1" customWidth="1"/>
    <col min="10501" max="10748" width="9.140625" style="162"/>
    <col min="10749" max="10749" width="3.5703125" style="162" customWidth="1"/>
    <col min="10750" max="10750" width="11.7109375" style="162" customWidth="1"/>
    <col min="10751" max="10751" width="45.140625" style="162" customWidth="1"/>
    <col min="10752" max="10753" width="10.140625" style="162" customWidth="1"/>
    <col min="10754" max="10754" width="17.85546875" style="162" customWidth="1"/>
    <col min="10755" max="10755" width="17.5703125" style="162" customWidth="1"/>
    <col min="10756" max="10756" width="10.140625" style="162" bestFit="1" customWidth="1"/>
    <col min="10757" max="11004" width="9.140625" style="162"/>
    <col min="11005" max="11005" width="3.5703125" style="162" customWidth="1"/>
    <col min="11006" max="11006" width="11.7109375" style="162" customWidth="1"/>
    <col min="11007" max="11007" width="45.140625" style="162" customWidth="1"/>
    <col min="11008" max="11009" width="10.140625" style="162" customWidth="1"/>
    <col min="11010" max="11010" width="17.85546875" style="162" customWidth="1"/>
    <col min="11011" max="11011" width="17.5703125" style="162" customWidth="1"/>
    <col min="11012" max="11012" width="10.140625" style="162" bestFit="1" customWidth="1"/>
    <col min="11013" max="11260" width="9.140625" style="162"/>
    <col min="11261" max="11261" width="3.5703125" style="162" customWidth="1"/>
    <col min="11262" max="11262" width="11.7109375" style="162" customWidth="1"/>
    <col min="11263" max="11263" width="45.140625" style="162" customWidth="1"/>
    <col min="11264" max="11265" width="10.140625" style="162" customWidth="1"/>
    <col min="11266" max="11266" width="17.85546875" style="162" customWidth="1"/>
    <col min="11267" max="11267" width="17.5703125" style="162" customWidth="1"/>
    <col min="11268" max="11268" width="10.140625" style="162" bestFit="1" customWidth="1"/>
    <col min="11269" max="11516" width="9.140625" style="162"/>
    <col min="11517" max="11517" width="3.5703125" style="162" customWidth="1"/>
    <col min="11518" max="11518" width="11.7109375" style="162" customWidth="1"/>
    <col min="11519" max="11519" width="45.140625" style="162" customWidth="1"/>
    <col min="11520" max="11521" width="10.140625" style="162" customWidth="1"/>
    <col min="11522" max="11522" width="17.85546875" style="162" customWidth="1"/>
    <col min="11523" max="11523" width="17.5703125" style="162" customWidth="1"/>
    <col min="11524" max="11524" width="10.140625" style="162" bestFit="1" customWidth="1"/>
    <col min="11525" max="11772" width="9.140625" style="162"/>
    <col min="11773" max="11773" width="3.5703125" style="162" customWidth="1"/>
    <col min="11774" max="11774" width="11.7109375" style="162" customWidth="1"/>
    <col min="11775" max="11775" width="45.140625" style="162" customWidth="1"/>
    <col min="11776" max="11777" width="10.140625" style="162" customWidth="1"/>
    <col min="11778" max="11778" width="17.85546875" style="162" customWidth="1"/>
    <col min="11779" max="11779" width="17.5703125" style="162" customWidth="1"/>
    <col min="11780" max="11780" width="10.140625" style="162" bestFit="1" customWidth="1"/>
    <col min="11781" max="12028" width="9.140625" style="162"/>
    <col min="12029" max="12029" width="3.5703125" style="162" customWidth="1"/>
    <col min="12030" max="12030" width="11.7109375" style="162" customWidth="1"/>
    <col min="12031" max="12031" width="45.140625" style="162" customWidth="1"/>
    <col min="12032" max="12033" width="10.140625" style="162" customWidth="1"/>
    <col min="12034" max="12034" width="17.85546875" style="162" customWidth="1"/>
    <col min="12035" max="12035" width="17.5703125" style="162" customWidth="1"/>
    <col min="12036" max="12036" width="10.140625" style="162" bestFit="1" customWidth="1"/>
    <col min="12037" max="12284" width="9.140625" style="162"/>
    <col min="12285" max="12285" width="3.5703125" style="162" customWidth="1"/>
    <col min="12286" max="12286" width="11.7109375" style="162" customWidth="1"/>
    <col min="12287" max="12287" width="45.140625" style="162" customWidth="1"/>
    <col min="12288" max="12289" width="10.140625" style="162" customWidth="1"/>
    <col min="12290" max="12290" width="17.85546875" style="162" customWidth="1"/>
    <col min="12291" max="12291" width="17.5703125" style="162" customWidth="1"/>
    <col min="12292" max="12292" width="10.140625" style="162" bestFit="1" customWidth="1"/>
    <col min="12293" max="12540" width="9.140625" style="162"/>
    <col min="12541" max="12541" width="3.5703125" style="162" customWidth="1"/>
    <col min="12542" max="12542" width="11.7109375" style="162" customWidth="1"/>
    <col min="12543" max="12543" width="45.140625" style="162" customWidth="1"/>
    <col min="12544" max="12545" width="10.140625" style="162" customWidth="1"/>
    <col min="12546" max="12546" width="17.85546875" style="162" customWidth="1"/>
    <col min="12547" max="12547" width="17.5703125" style="162" customWidth="1"/>
    <col min="12548" max="12548" width="10.140625" style="162" bestFit="1" customWidth="1"/>
    <col min="12549" max="12796" width="9.140625" style="162"/>
    <col min="12797" max="12797" width="3.5703125" style="162" customWidth="1"/>
    <col min="12798" max="12798" width="11.7109375" style="162" customWidth="1"/>
    <col min="12799" max="12799" width="45.140625" style="162" customWidth="1"/>
    <col min="12800" max="12801" width="10.140625" style="162" customWidth="1"/>
    <col min="12802" max="12802" width="17.85546875" style="162" customWidth="1"/>
    <col min="12803" max="12803" width="17.5703125" style="162" customWidth="1"/>
    <col min="12804" max="12804" width="10.140625" style="162" bestFit="1" customWidth="1"/>
    <col min="12805" max="13052" width="9.140625" style="162"/>
    <col min="13053" max="13053" width="3.5703125" style="162" customWidth="1"/>
    <col min="13054" max="13054" width="11.7109375" style="162" customWidth="1"/>
    <col min="13055" max="13055" width="45.140625" style="162" customWidth="1"/>
    <col min="13056" max="13057" width="10.140625" style="162" customWidth="1"/>
    <col min="13058" max="13058" width="17.85546875" style="162" customWidth="1"/>
    <col min="13059" max="13059" width="17.5703125" style="162" customWidth="1"/>
    <col min="13060" max="13060" width="10.140625" style="162" bestFit="1" customWidth="1"/>
    <col min="13061" max="13308" width="9.140625" style="162"/>
    <col min="13309" max="13309" width="3.5703125" style="162" customWidth="1"/>
    <col min="13310" max="13310" width="11.7109375" style="162" customWidth="1"/>
    <col min="13311" max="13311" width="45.140625" style="162" customWidth="1"/>
    <col min="13312" max="13313" width="10.140625" style="162" customWidth="1"/>
    <col min="13314" max="13314" width="17.85546875" style="162" customWidth="1"/>
    <col min="13315" max="13315" width="17.5703125" style="162" customWidth="1"/>
    <col min="13316" max="13316" width="10.140625" style="162" bestFit="1" customWidth="1"/>
    <col min="13317" max="13564" width="9.140625" style="162"/>
    <col min="13565" max="13565" width="3.5703125" style="162" customWidth="1"/>
    <col min="13566" max="13566" width="11.7109375" style="162" customWidth="1"/>
    <col min="13567" max="13567" width="45.140625" style="162" customWidth="1"/>
    <col min="13568" max="13569" width="10.140625" style="162" customWidth="1"/>
    <col min="13570" max="13570" width="17.85546875" style="162" customWidth="1"/>
    <col min="13571" max="13571" width="17.5703125" style="162" customWidth="1"/>
    <col min="13572" max="13572" width="10.140625" style="162" bestFit="1" customWidth="1"/>
    <col min="13573" max="13820" width="9.140625" style="162"/>
    <col min="13821" max="13821" width="3.5703125" style="162" customWidth="1"/>
    <col min="13822" max="13822" width="11.7109375" style="162" customWidth="1"/>
    <col min="13823" max="13823" width="45.140625" style="162" customWidth="1"/>
    <col min="13824" max="13825" width="10.140625" style="162" customWidth="1"/>
    <col min="13826" max="13826" width="17.85546875" style="162" customWidth="1"/>
    <col min="13827" max="13827" width="17.5703125" style="162" customWidth="1"/>
    <col min="13828" max="13828" width="10.140625" style="162" bestFit="1" customWidth="1"/>
    <col min="13829" max="14076" width="9.140625" style="162"/>
    <col min="14077" max="14077" width="3.5703125" style="162" customWidth="1"/>
    <col min="14078" max="14078" width="11.7109375" style="162" customWidth="1"/>
    <col min="14079" max="14079" width="45.140625" style="162" customWidth="1"/>
    <col min="14080" max="14081" width="10.140625" style="162" customWidth="1"/>
    <col min="14082" max="14082" width="17.85546875" style="162" customWidth="1"/>
    <col min="14083" max="14083" width="17.5703125" style="162" customWidth="1"/>
    <col min="14084" max="14084" width="10.140625" style="162" bestFit="1" customWidth="1"/>
    <col min="14085" max="14332" width="9.140625" style="162"/>
    <col min="14333" max="14333" width="3.5703125" style="162" customWidth="1"/>
    <col min="14334" max="14334" width="11.7109375" style="162" customWidth="1"/>
    <col min="14335" max="14335" width="45.140625" style="162" customWidth="1"/>
    <col min="14336" max="14337" width="10.140625" style="162" customWidth="1"/>
    <col min="14338" max="14338" width="17.85546875" style="162" customWidth="1"/>
    <col min="14339" max="14339" width="17.5703125" style="162" customWidth="1"/>
    <col min="14340" max="14340" width="10.140625" style="162" bestFit="1" customWidth="1"/>
    <col min="14341" max="14588" width="9.140625" style="162"/>
    <col min="14589" max="14589" width="3.5703125" style="162" customWidth="1"/>
    <col min="14590" max="14590" width="11.7109375" style="162" customWidth="1"/>
    <col min="14591" max="14591" width="45.140625" style="162" customWidth="1"/>
    <col min="14592" max="14593" width="10.140625" style="162" customWidth="1"/>
    <col min="14594" max="14594" width="17.85546875" style="162" customWidth="1"/>
    <col min="14595" max="14595" width="17.5703125" style="162" customWidth="1"/>
    <col min="14596" max="14596" width="10.140625" style="162" bestFit="1" customWidth="1"/>
    <col min="14597" max="14844" width="9.140625" style="162"/>
    <col min="14845" max="14845" width="3.5703125" style="162" customWidth="1"/>
    <col min="14846" max="14846" width="11.7109375" style="162" customWidth="1"/>
    <col min="14847" max="14847" width="45.140625" style="162" customWidth="1"/>
    <col min="14848" max="14849" width="10.140625" style="162" customWidth="1"/>
    <col min="14850" max="14850" width="17.85546875" style="162" customWidth="1"/>
    <col min="14851" max="14851" width="17.5703125" style="162" customWidth="1"/>
    <col min="14852" max="14852" width="10.140625" style="162" bestFit="1" customWidth="1"/>
    <col min="14853" max="15100" width="9.140625" style="162"/>
    <col min="15101" max="15101" width="3.5703125" style="162" customWidth="1"/>
    <col min="15102" max="15102" width="11.7109375" style="162" customWidth="1"/>
    <col min="15103" max="15103" width="45.140625" style="162" customWidth="1"/>
    <col min="15104" max="15105" width="10.140625" style="162" customWidth="1"/>
    <col min="15106" max="15106" width="17.85546875" style="162" customWidth="1"/>
    <col min="15107" max="15107" width="17.5703125" style="162" customWidth="1"/>
    <col min="15108" max="15108" width="10.140625" style="162" bestFit="1" customWidth="1"/>
    <col min="15109" max="15356" width="9.140625" style="162"/>
    <col min="15357" max="15357" width="3.5703125" style="162" customWidth="1"/>
    <col min="15358" max="15358" width="11.7109375" style="162" customWidth="1"/>
    <col min="15359" max="15359" width="45.140625" style="162" customWidth="1"/>
    <col min="15360" max="15361" width="10.140625" style="162" customWidth="1"/>
    <col min="15362" max="15362" width="17.85546875" style="162" customWidth="1"/>
    <col min="15363" max="15363" width="17.5703125" style="162" customWidth="1"/>
    <col min="15364" max="15364" width="10.140625" style="162" bestFit="1" customWidth="1"/>
    <col min="15365" max="15612" width="9.140625" style="162"/>
    <col min="15613" max="15613" width="3.5703125" style="162" customWidth="1"/>
    <col min="15614" max="15614" width="11.7109375" style="162" customWidth="1"/>
    <col min="15615" max="15615" width="45.140625" style="162" customWidth="1"/>
    <col min="15616" max="15617" width="10.140625" style="162" customWidth="1"/>
    <col min="15618" max="15618" width="17.85546875" style="162" customWidth="1"/>
    <col min="15619" max="15619" width="17.5703125" style="162" customWidth="1"/>
    <col min="15620" max="15620" width="10.140625" style="162" bestFit="1" customWidth="1"/>
    <col min="15621" max="15868" width="9.140625" style="162"/>
    <col min="15869" max="15869" width="3.5703125" style="162" customWidth="1"/>
    <col min="15870" max="15870" width="11.7109375" style="162" customWidth="1"/>
    <col min="15871" max="15871" width="45.140625" style="162" customWidth="1"/>
    <col min="15872" max="15873" width="10.140625" style="162" customWidth="1"/>
    <col min="15874" max="15874" width="17.85546875" style="162" customWidth="1"/>
    <col min="15875" max="15875" width="17.5703125" style="162" customWidth="1"/>
    <col min="15876" max="15876" width="10.140625" style="162" bestFit="1" customWidth="1"/>
    <col min="15877" max="16124" width="9.140625" style="162"/>
    <col min="16125" max="16125" width="3.5703125" style="162" customWidth="1"/>
    <col min="16126" max="16126" width="11.7109375" style="162" customWidth="1"/>
    <col min="16127" max="16127" width="45.140625" style="162" customWidth="1"/>
    <col min="16128" max="16129" width="10.140625" style="162" customWidth="1"/>
    <col min="16130" max="16130" width="17.85546875" style="162" customWidth="1"/>
    <col min="16131" max="16131" width="17.5703125" style="162" customWidth="1"/>
    <col min="16132" max="16132" width="10.140625" style="162" bestFit="1" customWidth="1"/>
    <col min="16133" max="16384" width="9.140625" style="162"/>
  </cols>
  <sheetData>
    <row r="1" spans="1:8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</row>
    <row r="2" spans="1:8" ht="12.75" customHeight="1" x14ac:dyDescent="0.2"/>
    <row r="3" spans="1:8" s="3" customFormat="1" ht="15.75" x14ac:dyDescent="0.25">
      <c r="A3" s="3112" t="s">
        <v>347</v>
      </c>
      <c r="B3" s="3112"/>
      <c r="C3" s="3112"/>
      <c r="D3" s="3112"/>
      <c r="E3" s="3112"/>
      <c r="F3" s="3112"/>
      <c r="G3" s="3112"/>
    </row>
    <row r="4" spans="1:8" s="3" customFormat="1" ht="15.75" x14ac:dyDescent="0.25">
      <c r="B4" s="139"/>
      <c r="C4" s="139"/>
      <c r="D4" s="139"/>
      <c r="E4" s="139"/>
      <c r="F4" s="139"/>
      <c r="G4" s="139"/>
    </row>
    <row r="5" spans="1:8" s="140" customFormat="1" ht="15.75" customHeight="1" x14ac:dyDescent="0.25">
      <c r="B5" s="141"/>
      <c r="C5" s="3145" t="s">
        <v>1949</v>
      </c>
      <c r="D5" s="3145"/>
      <c r="E5" s="3145"/>
      <c r="F5" s="142"/>
      <c r="G5" s="142"/>
    </row>
    <row r="6" spans="1:8" s="168" customFormat="1" ht="12.75" customHeight="1" thickBot="1" x14ac:dyDescent="0.3">
      <c r="B6" s="169"/>
      <c r="C6" s="169"/>
      <c r="D6" s="169"/>
      <c r="E6" s="143" t="s">
        <v>105</v>
      </c>
      <c r="F6" s="143"/>
      <c r="G6" s="170"/>
    </row>
    <row r="7" spans="1:8" s="172" customFormat="1" ht="12.75" customHeight="1" x14ac:dyDescent="0.25">
      <c r="B7" s="283"/>
      <c r="C7" s="3148" t="s">
        <v>135</v>
      </c>
      <c r="D7" s="3143" t="s">
        <v>136</v>
      </c>
      <c r="E7" s="3128" t="s">
        <v>1950</v>
      </c>
      <c r="F7" s="79"/>
    </row>
    <row r="8" spans="1:8" s="168" customFormat="1" ht="12.75" customHeight="1" thickBot="1" x14ac:dyDescent="0.3">
      <c r="B8" s="283"/>
      <c r="C8" s="3149"/>
      <c r="D8" s="3144"/>
      <c r="E8" s="3129"/>
      <c r="F8" s="79"/>
      <c r="G8" s="423"/>
    </row>
    <row r="9" spans="1:8" s="168" customFormat="1" ht="12.75" customHeight="1" thickBot="1" x14ac:dyDescent="0.3">
      <c r="B9" s="144"/>
      <c r="C9" s="145" t="s">
        <v>288</v>
      </c>
      <c r="D9" s="146" t="s">
        <v>289</v>
      </c>
      <c r="E9" s="2167">
        <f>SUM(E10:E14)</f>
        <v>66291.835779999994</v>
      </c>
      <c r="F9" s="148"/>
      <c r="G9" s="423"/>
    </row>
    <row r="10" spans="1:8" s="168" customFormat="1" ht="12.75" customHeight="1" x14ac:dyDescent="0.25">
      <c r="B10" s="144"/>
      <c r="C10" s="1480">
        <v>913</v>
      </c>
      <c r="D10" s="891" t="s">
        <v>380</v>
      </c>
      <c r="E10" s="495">
        <f>F20</f>
        <v>0</v>
      </c>
      <c r="F10" s="148"/>
      <c r="G10" s="423"/>
    </row>
    <row r="11" spans="1:8" s="174" customFormat="1" ht="12.75" customHeight="1" x14ac:dyDescent="0.25">
      <c r="B11" s="488"/>
      <c r="C11" s="1480" t="s">
        <v>140</v>
      </c>
      <c r="D11" s="891" t="s">
        <v>141</v>
      </c>
      <c r="E11" s="495">
        <f>F28</f>
        <v>12865</v>
      </c>
      <c r="F11" s="492"/>
      <c r="G11" s="424"/>
      <c r="H11" s="425"/>
    </row>
    <row r="12" spans="1:8" s="174" customFormat="1" ht="12.75" customHeight="1" x14ac:dyDescent="0.25">
      <c r="B12" s="488"/>
      <c r="C12" s="1480" t="s">
        <v>28</v>
      </c>
      <c r="D12" s="891" t="s">
        <v>1372</v>
      </c>
      <c r="E12" s="2238">
        <f>F41</f>
        <v>12926.835779999999</v>
      </c>
      <c r="F12" s="499"/>
      <c r="G12" s="423"/>
      <c r="H12" s="425"/>
    </row>
    <row r="13" spans="1:8" s="174" customFormat="1" ht="12.75" customHeight="1" x14ac:dyDescent="0.25">
      <c r="B13" s="488"/>
      <c r="C13" s="1480" t="s">
        <v>290</v>
      </c>
      <c r="D13" s="891" t="s">
        <v>1371</v>
      </c>
      <c r="E13" s="667">
        <f>F51</f>
        <v>1500</v>
      </c>
      <c r="F13" s="499"/>
      <c r="G13" s="424"/>
      <c r="H13" s="425"/>
    </row>
    <row r="14" spans="1:8" s="174" customFormat="1" ht="12.75" customHeight="1" thickBot="1" x14ac:dyDescent="0.3">
      <c r="B14" s="488"/>
      <c r="C14" s="1770" t="s">
        <v>348</v>
      </c>
      <c r="D14" s="1771" t="s">
        <v>1445</v>
      </c>
      <c r="E14" s="1016">
        <f>F58</f>
        <v>39000</v>
      </c>
      <c r="F14" s="1772"/>
      <c r="G14" s="424"/>
      <c r="H14" s="425"/>
    </row>
    <row r="15" spans="1:8" s="427" customFormat="1" ht="11.1" customHeight="1" x14ac:dyDescent="0.25">
      <c r="B15" s="792"/>
      <c r="C15" s="397"/>
      <c r="D15" s="397"/>
      <c r="E15" s="397"/>
      <c r="F15" s="397"/>
      <c r="G15" s="1773"/>
    </row>
    <row r="16" spans="1:8" ht="11.1" customHeight="1" x14ac:dyDescent="0.2"/>
    <row r="17" spans="1:8" ht="18.75" customHeight="1" x14ac:dyDescent="0.2">
      <c r="B17" s="161" t="s">
        <v>1528</v>
      </c>
      <c r="C17" s="161"/>
      <c r="D17" s="161"/>
      <c r="E17" s="161"/>
      <c r="F17" s="161"/>
      <c r="G17" s="161"/>
    </row>
    <row r="18" spans="1:8" ht="12.75" customHeight="1" thickBot="1" x14ac:dyDescent="0.25">
      <c r="B18" s="169"/>
      <c r="C18" s="169"/>
      <c r="D18" s="169"/>
      <c r="E18" s="143"/>
      <c r="F18" s="143"/>
      <c r="G18" s="143" t="s">
        <v>105</v>
      </c>
    </row>
    <row r="19" spans="1:8" ht="23.25" customHeight="1" thickBot="1" x14ac:dyDescent="0.25">
      <c r="A19" s="1636" t="s">
        <v>1828</v>
      </c>
      <c r="B19" s="295" t="s">
        <v>148</v>
      </c>
      <c r="C19" s="296" t="s">
        <v>1529</v>
      </c>
      <c r="D19" s="297" t="s">
        <v>389</v>
      </c>
      <c r="E19" s="1637" t="s">
        <v>1951</v>
      </c>
      <c r="F19" s="1638" t="s">
        <v>1952</v>
      </c>
      <c r="G19" s="1639" t="s">
        <v>151</v>
      </c>
    </row>
    <row r="20" spans="1:8" ht="15.75" customHeight="1" thickBot="1" x14ac:dyDescent="0.25">
      <c r="A20" s="147">
        <f>A21</f>
        <v>0</v>
      </c>
      <c r="B20" s="145" t="s">
        <v>2</v>
      </c>
      <c r="C20" s="370" t="s">
        <v>152</v>
      </c>
      <c r="D20" s="146" t="s">
        <v>153</v>
      </c>
      <c r="E20" s="177">
        <f>E21</f>
        <v>0</v>
      </c>
      <c r="F20" s="177">
        <f>F21</f>
        <v>0</v>
      </c>
      <c r="G20" s="178" t="s">
        <v>6</v>
      </c>
    </row>
    <row r="21" spans="1:8" ht="12" customHeight="1" x14ac:dyDescent="0.2">
      <c r="A21" s="569">
        <f>SUM(A22:A22)</f>
        <v>0</v>
      </c>
      <c r="B21" s="570" t="s">
        <v>6</v>
      </c>
      <c r="C21" s="571" t="s">
        <v>6</v>
      </c>
      <c r="D21" s="572" t="s">
        <v>384</v>
      </c>
      <c r="E21" s="573">
        <f>SUM(E22:E22)</f>
        <v>0</v>
      </c>
      <c r="F21" s="1570">
        <f>SUM(F22:F22)</f>
        <v>0</v>
      </c>
      <c r="G21" s="1563"/>
    </row>
    <row r="22" spans="1:8" ht="12" customHeight="1" thickBot="1" x14ac:dyDescent="0.25">
      <c r="A22" s="1565">
        <v>0</v>
      </c>
      <c r="B22" s="742" t="s">
        <v>154</v>
      </c>
      <c r="C22" s="1566"/>
      <c r="D22" s="1567" t="s">
        <v>1530</v>
      </c>
      <c r="E22" s="1568">
        <v>0</v>
      </c>
      <c r="F22" s="1569">
        <v>0</v>
      </c>
      <c r="G22" s="1564"/>
    </row>
    <row r="23" spans="1:8" ht="9.9499999999999993" customHeight="1" x14ac:dyDescent="0.2">
      <c r="A23" s="503"/>
      <c r="B23" s="339"/>
      <c r="C23" s="1561"/>
      <c r="D23" s="564"/>
      <c r="E23" s="503"/>
      <c r="F23" s="503"/>
      <c r="G23" s="1562"/>
    </row>
    <row r="24" spans="1:8" ht="9.9499999999999993" customHeight="1" x14ac:dyDescent="0.2">
      <c r="A24" s="503"/>
      <c r="B24" s="339"/>
      <c r="C24" s="1561"/>
      <c r="D24" s="564"/>
      <c r="E24" s="503"/>
      <c r="F24" s="503"/>
      <c r="G24" s="1562"/>
    </row>
    <row r="25" spans="1:8" s="140" customFormat="1" ht="18.75" customHeight="1" x14ac:dyDescent="0.25">
      <c r="B25" s="161" t="s">
        <v>349</v>
      </c>
      <c r="C25" s="141"/>
      <c r="D25" s="141"/>
      <c r="E25" s="141"/>
      <c r="F25" s="141"/>
      <c r="G25" s="142"/>
      <c r="H25" s="427"/>
    </row>
    <row r="26" spans="1:8" s="168" customFormat="1" ht="12" thickBot="1" x14ac:dyDescent="0.3">
      <c r="B26" s="169"/>
      <c r="C26" s="169"/>
      <c r="D26" s="169"/>
      <c r="E26" s="190"/>
      <c r="F26" s="190"/>
      <c r="G26" s="143" t="s">
        <v>105</v>
      </c>
      <c r="H26" s="188"/>
    </row>
    <row r="27" spans="1:8" s="172" customFormat="1" ht="23.25" customHeight="1" thickBot="1" x14ac:dyDescent="0.3">
      <c r="A27" s="1726" t="s">
        <v>1828</v>
      </c>
      <c r="B27" s="1725" t="s">
        <v>273</v>
      </c>
      <c r="C27" s="1724" t="s">
        <v>350</v>
      </c>
      <c r="D27" s="297" t="s">
        <v>180</v>
      </c>
      <c r="E27" s="1637" t="s">
        <v>1951</v>
      </c>
      <c r="F27" s="1638" t="s">
        <v>1952</v>
      </c>
      <c r="G27" s="1945" t="s">
        <v>151</v>
      </c>
    </row>
    <row r="28" spans="1:8" s="168" customFormat="1" ht="15" customHeight="1" thickBot="1" x14ac:dyDescent="0.3">
      <c r="A28" s="147">
        <f>A29</f>
        <v>12755</v>
      </c>
      <c r="B28" s="176" t="s">
        <v>2</v>
      </c>
      <c r="C28" s="245" t="s">
        <v>152</v>
      </c>
      <c r="D28" s="146" t="s">
        <v>153</v>
      </c>
      <c r="E28" s="309">
        <f>E29</f>
        <v>12865</v>
      </c>
      <c r="F28" s="2053">
        <f>F29</f>
        <v>12865</v>
      </c>
      <c r="G28" s="2059" t="s">
        <v>6</v>
      </c>
    </row>
    <row r="29" spans="1:8" s="174" customFormat="1" ht="12" customHeight="1" x14ac:dyDescent="0.2">
      <c r="A29" s="418">
        <f>SUM(A30:A35)</f>
        <v>12755</v>
      </c>
      <c r="B29" s="428" t="s">
        <v>154</v>
      </c>
      <c r="C29" s="429" t="s">
        <v>6</v>
      </c>
      <c r="D29" s="430" t="s">
        <v>351</v>
      </c>
      <c r="E29" s="314">
        <f>SUM(E30:E35)</f>
        <v>12865</v>
      </c>
      <c r="F29" s="2054">
        <f>SUM(F30:F35)</f>
        <v>12865</v>
      </c>
      <c r="G29" s="599"/>
    </row>
    <row r="30" spans="1:8" s="185" customFormat="1" ht="12" customHeight="1" x14ac:dyDescent="0.2">
      <c r="A30" s="299">
        <v>100</v>
      </c>
      <c r="B30" s="431" t="s">
        <v>160</v>
      </c>
      <c r="C30" s="432" t="s">
        <v>1437</v>
      </c>
      <c r="D30" s="433" t="s">
        <v>352</v>
      </c>
      <c r="E30" s="214">
        <v>100</v>
      </c>
      <c r="F30" s="2055">
        <v>100</v>
      </c>
      <c r="G30" s="408"/>
    </row>
    <row r="31" spans="1:8" s="185" customFormat="1" ht="12" customHeight="1" x14ac:dyDescent="0.2">
      <c r="A31" s="298">
        <v>850</v>
      </c>
      <c r="B31" s="431" t="s">
        <v>160</v>
      </c>
      <c r="C31" s="432" t="s">
        <v>1438</v>
      </c>
      <c r="D31" s="433" t="s">
        <v>353</v>
      </c>
      <c r="E31" s="213">
        <v>950</v>
      </c>
      <c r="F31" s="1685">
        <v>950</v>
      </c>
      <c r="G31" s="239"/>
    </row>
    <row r="32" spans="1:8" s="185" customFormat="1" ht="12" customHeight="1" x14ac:dyDescent="0.2">
      <c r="A32" s="434">
        <v>300</v>
      </c>
      <c r="B32" s="431" t="s">
        <v>160</v>
      </c>
      <c r="C32" s="432" t="s">
        <v>1439</v>
      </c>
      <c r="D32" s="433" t="s">
        <v>354</v>
      </c>
      <c r="E32" s="435">
        <v>300</v>
      </c>
      <c r="F32" s="2056">
        <v>300</v>
      </c>
      <c r="G32" s="239"/>
    </row>
    <row r="33" spans="1:7" s="185" customFormat="1" ht="12" customHeight="1" x14ac:dyDescent="0.2">
      <c r="A33" s="436">
        <v>10675</v>
      </c>
      <c r="B33" s="431" t="s">
        <v>160</v>
      </c>
      <c r="C33" s="432" t="s">
        <v>1440</v>
      </c>
      <c r="D33" s="433" t="s">
        <v>355</v>
      </c>
      <c r="E33" s="437">
        <v>10675</v>
      </c>
      <c r="F33" s="2057">
        <v>10675</v>
      </c>
      <c r="G33" s="239"/>
    </row>
    <row r="34" spans="1:7" s="185" customFormat="1" ht="12" customHeight="1" x14ac:dyDescent="0.2">
      <c r="A34" s="436">
        <v>180</v>
      </c>
      <c r="B34" s="431" t="s">
        <v>160</v>
      </c>
      <c r="C34" s="432" t="s">
        <v>1441</v>
      </c>
      <c r="D34" s="433" t="s">
        <v>356</v>
      </c>
      <c r="E34" s="437">
        <v>190</v>
      </c>
      <c r="F34" s="2057">
        <v>190</v>
      </c>
      <c r="G34" s="601"/>
    </row>
    <row r="35" spans="1:7" s="185" customFormat="1" ht="12" customHeight="1" thickBot="1" x14ac:dyDescent="0.25">
      <c r="A35" s="438">
        <v>650</v>
      </c>
      <c r="B35" s="439" t="s">
        <v>160</v>
      </c>
      <c r="C35" s="440" t="s">
        <v>1442</v>
      </c>
      <c r="D35" s="441" t="s">
        <v>357</v>
      </c>
      <c r="E35" s="442">
        <v>650</v>
      </c>
      <c r="F35" s="2058">
        <v>650</v>
      </c>
      <c r="G35" s="1564"/>
    </row>
    <row r="36" spans="1:7" s="185" customFormat="1" ht="9.9499999999999993" customHeight="1" x14ac:dyDescent="0.2">
      <c r="B36" s="443"/>
      <c r="C36" s="444"/>
      <c r="D36" s="165"/>
      <c r="E36" s="163"/>
      <c r="F36" s="163"/>
      <c r="G36" s="163"/>
    </row>
    <row r="37" spans="1:7" ht="9.9499999999999993" customHeight="1" x14ac:dyDescent="0.2">
      <c r="B37" s="140"/>
      <c r="C37" s="445"/>
      <c r="D37" s="445"/>
      <c r="E37" s="445"/>
      <c r="F37" s="445"/>
      <c r="G37" s="445"/>
    </row>
    <row r="38" spans="1:7" ht="18.75" customHeight="1" x14ac:dyDescent="0.2">
      <c r="B38" s="161" t="s">
        <v>358</v>
      </c>
      <c r="C38" s="141"/>
      <c r="D38" s="141"/>
      <c r="E38" s="141"/>
      <c r="F38" s="141"/>
      <c r="G38" s="142"/>
    </row>
    <row r="39" spans="1:7" ht="12.75" customHeight="1" thickBot="1" x14ac:dyDescent="0.25">
      <c r="B39" s="169"/>
      <c r="C39" s="169"/>
      <c r="D39" s="169"/>
      <c r="E39" s="143"/>
      <c r="F39" s="143"/>
      <c r="G39" s="143" t="s">
        <v>105</v>
      </c>
    </row>
    <row r="40" spans="1:7" ht="23.25" customHeight="1" thickBot="1" x14ac:dyDescent="0.25">
      <c r="A40" s="632" t="s">
        <v>1828</v>
      </c>
      <c r="B40" s="295" t="s">
        <v>148</v>
      </c>
      <c r="C40" s="296" t="s">
        <v>359</v>
      </c>
      <c r="D40" s="297" t="s">
        <v>360</v>
      </c>
      <c r="E40" s="1637" t="s">
        <v>1951</v>
      </c>
      <c r="F40" s="1638" t="s">
        <v>1952</v>
      </c>
      <c r="G40" s="2063" t="s">
        <v>151</v>
      </c>
    </row>
    <row r="41" spans="1:7" s="188" customFormat="1" ht="15" customHeight="1" thickBot="1" x14ac:dyDescent="0.3">
      <c r="A41" s="354">
        <f>SUM(A42:A45)</f>
        <v>11767.421</v>
      </c>
      <c r="B41" s="355" t="s">
        <v>1</v>
      </c>
      <c r="C41" s="356" t="s">
        <v>152</v>
      </c>
      <c r="D41" s="473" t="s">
        <v>361</v>
      </c>
      <c r="E41" s="2236">
        <f>E42+E43+E44+E45</f>
        <v>20938.835780000001</v>
      </c>
      <c r="F41" s="2237">
        <f>SUM(F42:F45)</f>
        <v>12926.835779999999</v>
      </c>
      <c r="G41" s="2924" t="s">
        <v>2687</v>
      </c>
    </row>
    <row r="42" spans="1:7" ht="12.75" customHeight="1" x14ac:dyDescent="0.2">
      <c r="A42" s="446">
        <v>0</v>
      </c>
      <c r="B42" s="447" t="s">
        <v>2</v>
      </c>
      <c r="C42" s="448" t="s">
        <v>362</v>
      </c>
      <c r="D42" s="449" t="s">
        <v>1443</v>
      </c>
      <c r="E42" s="450">
        <v>0</v>
      </c>
      <c r="F42" s="2060">
        <v>0</v>
      </c>
      <c r="G42" s="452"/>
    </row>
    <row r="43" spans="1:7" ht="12.75" customHeight="1" x14ac:dyDescent="0.2">
      <c r="A43" s="453">
        <v>0</v>
      </c>
      <c r="B43" s="454" t="s">
        <v>2</v>
      </c>
      <c r="C43" s="44" t="s">
        <v>363</v>
      </c>
      <c r="D43" s="335" t="s">
        <v>364</v>
      </c>
      <c r="E43" s="455">
        <v>0</v>
      </c>
      <c r="F43" s="2061">
        <v>0</v>
      </c>
      <c r="G43" s="239"/>
    </row>
    <row r="44" spans="1:7" ht="22.5" x14ac:dyDescent="0.2">
      <c r="A44" s="453">
        <v>11767.421</v>
      </c>
      <c r="B44" s="454" t="s">
        <v>2</v>
      </c>
      <c r="C44" s="44" t="s">
        <v>365</v>
      </c>
      <c r="D44" s="335" t="s">
        <v>366</v>
      </c>
      <c r="E44" s="2234">
        <v>20938.835780000001</v>
      </c>
      <c r="F44" s="2235">
        <f>12676.83578+250</f>
        <v>12926.835779999999</v>
      </c>
      <c r="G44" s="457"/>
    </row>
    <row r="45" spans="1:7" ht="12.75" customHeight="1" thickBot="1" x14ac:dyDescent="0.25">
      <c r="A45" s="458">
        <v>0</v>
      </c>
      <c r="B45" s="459" t="s">
        <v>2</v>
      </c>
      <c r="C45" s="460" t="s">
        <v>367</v>
      </c>
      <c r="D45" s="461" t="s">
        <v>368</v>
      </c>
      <c r="E45" s="462">
        <v>0</v>
      </c>
      <c r="F45" s="2062">
        <v>0</v>
      </c>
      <c r="G45" s="464"/>
    </row>
    <row r="46" spans="1:7" ht="9.9499999999999993" customHeight="1" x14ac:dyDescent="0.25">
      <c r="B46" s="465"/>
      <c r="C46" s="465"/>
      <c r="D46" s="465"/>
      <c r="E46" s="465"/>
      <c r="F46" s="465"/>
      <c r="G46" s="465"/>
    </row>
    <row r="47" spans="1:7" ht="9.9499999999999993" customHeight="1" x14ac:dyDescent="0.25">
      <c r="B47" s="465"/>
      <c r="C47" s="465"/>
      <c r="D47" s="465"/>
      <c r="E47" s="465"/>
      <c r="F47" s="465"/>
      <c r="G47" s="465"/>
    </row>
    <row r="48" spans="1:7" ht="18.75" customHeight="1" x14ac:dyDescent="0.2">
      <c r="B48" s="161" t="s">
        <v>369</v>
      </c>
      <c r="C48" s="161"/>
      <c r="D48" s="161"/>
      <c r="E48" s="161"/>
      <c r="F48" s="161"/>
      <c r="G48" s="161"/>
    </row>
    <row r="49" spans="1:7" ht="12" thickBot="1" x14ac:dyDescent="0.25">
      <c r="B49" s="169"/>
      <c r="C49" s="169"/>
      <c r="D49" s="169"/>
      <c r="E49" s="143"/>
      <c r="F49" s="143"/>
      <c r="G49" s="143" t="s">
        <v>105</v>
      </c>
    </row>
    <row r="50" spans="1:7" ht="23.25" customHeight="1" thickBot="1" x14ac:dyDescent="0.25">
      <c r="A50" s="632" t="s">
        <v>1828</v>
      </c>
      <c r="B50" s="634" t="s">
        <v>148</v>
      </c>
      <c r="C50" s="635" t="s">
        <v>370</v>
      </c>
      <c r="D50" s="466" t="s">
        <v>332</v>
      </c>
      <c r="E50" s="1637" t="s">
        <v>1951</v>
      </c>
      <c r="F50" s="1638" t="s">
        <v>1952</v>
      </c>
      <c r="G50" s="2063" t="s">
        <v>151</v>
      </c>
    </row>
    <row r="51" spans="1:7" ht="15" customHeight="1" thickBot="1" x14ac:dyDescent="0.25">
      <c r="A51" s="147">
        <f>A52</f>
        <v>1500</v>
      </c>
      <c r="B51" s="176" t="s">
        <v>2</v>
      </c>
      <c r="C51" s="370" t="s">
        <v>152</v>
      </c>
      <c r="D51" s="146" t="s">
        <v>153</v>
      </c>
      <c r="E51" s="147">
        <f>E52</f>
        <v>1500</v>
      </c>
      <c r="F51" s="177">
        <f>F52</f>
        <v>1500</v>
      </c>
      <c r="G51" s="218" t="s">
        <v>6</v>
      </c>
    </row>
    <row r="52" spans="1:7" ht="12" thickBot="1" x14ac:dyDescent="0.25">
      <c r="A52" s="1698">
        <v>1500</v>
      </c>
      <c r="B52" s="1276" t="s">
        <v>2</v>
      </c>
      <c r="C52" s="460" t="s">
        <v>1699</v>
      </c>
      <c r="D52" s="1699" t="s">
        <v>371</v>
      </c>
      <c r="E52" s="1700">
        <v>1500</v>
      </c>
      <c r="F52" s="2064">
        <v>1500</v>
      </c>
      <c r="G52" s="468"/>
    </row>
    <row r="53" spans="1:7" ht="9.9499999999999993" customHeight="1" x14ac:dyDescent="0.2">
      <c r="B53" s="162"/>
      <c r="C53" s="469"/>
    </row>
    <row r="54" spans="1:7" ht="9.9499999999999993" customHeight="1" x14ac:dyDescent="0.2">
      <c r="B54" s="162"/>
      <c r="C54" s="469"/>
    </row>
    <row r="55" spans="1:7" ht="18.75" customHeight="1" x14ac:dyDescent="0.25">
      <c r="B55" s="83" t="s">
        <v>373</v>
      </c>
      <c r="C55" s="83"/>
      <c r="D55" s="83"/>
      <c r="E55" s="83"/>
      <c r="F55" s="83"/>
      <c r="G55" s="139"/>
    </row>
    <row r="56" spans="1:7" ht="12.75" customHeight="1" thickBot="1" x14ac:dyDescent="0.25">
      <c r="B56" s="169"/>
      <c r="C56" s="471"/>
      <c r="D56" s="169"/>
      <c r="E56" s="143"/>
      <c r="F56" s="143"/>
      <c r="G56" s="143" t="s">
        <v>105</v>
      </c>
    </row>
    <row r="57" spans="1:7" ht="23.25" customHeight="1" thickBot="1" x14ac:dyDescent="0.25">
      <c r="A57" s="632" t="s">
        <v>1828</v>
      </c>
      <c r="B57" s="295" t="s">
        <v>148</v>
      </c>
      <c r="C57" s="472" t="s">
        <v>374</v>
      </c>
      <c r="D57" s="297" t="s">
        <v>372</v>
      </c>
      <c r="E57" s="1637" t="s">
        <v>1951</v>
      </c>
      <c r="F57" s="1638" t="s">
        <v>1952</v>
      </c>
      <c r="G57" s="2063" t="s">
        <v>151</v>
      </c>
    </row>
    <row r="58" spans="1:7" ht="12.75" customHeight="1" thickBot="1" x14ac:dyDescent="0.25">
      <c r="A58" s="354">
        <f>A59</f>
        <v>39000</v>
      </c>
      <c r="B58" s="355" t="s">
        <v>2</v>
      </c>
      <c r="C58" s="356" t="s">
        <v>152</v>
      </c>
      <c r="D58" s="473" t="s">
        <v>153</v>
      </c>
      <c r="E58" s="354">
        <f>E59</f>
        <v>39000</v>
      </c>
      <c r="F58" s="358">
        <f>F59</f>
        <v>39000</v>
      </c>
      <c r="G58" s="2059" t="s">
        <v>6</v>
      </c>
    </row>
    <row r="59" spans="1:7" ht="12" customHeight="1" x14ac:dyDescent="0.2">
      <c r="A59" s="477">
        <f>A60</f>
        <v>39000</v>
      </c>
      <c r="B59" s="1499" t="s">
        <v>2</v>
      </c>
      <c r="C59" s="1572" t="s">
        <v>1531</v>
      </c>
      <c r="D59" s="1573" t="s">
        <v>1444</v>
      </c>
      <c r="E59" s="478">
        <f>E60</f>
        <v>39000</v>
      </c>
      <c r="F59" s="2065">
        <f>F60</f>
        <v>39000</v>
      </c>
      <c r="G59" s="479"/>
    </row>
    <row r="60" spans="1:7" ht="12" customHeight="1" thickBot="1" x14ac:dyDescent="0.25">
      <c r="A60" s="480">
        <v>39000</v>
      </c>
      <c r="B60" s="481" t="s">
        <v>2</v>
      </c>
      <c r="C60" s="482" t="s">
        <v>1531</v>
      </c>
      <c r="D60" s="1574" t="s">
        <v>375</v>
      </c>
      <c r="E60" s="483">
        <v>39000</v>
      </c>
      <c r="F60" s="2066">
        <v>39000</v>
      </c>
      <c r="G60" s="485"/>
    </row>
    <row r="61" spans="1:7" ht="11.1" customHeight="1" x14ac:dyDescent="0.2">
      <c r="B61" s="387"/>
      <c r="C61" s="387"/>
      <c r="D61" s="470"/>
      <c r="E61" s="171"/>
      <c r="F61" s="171"/>
      <c r="G61" s="171"/>
    </row>
  </sheetData>
  <mergeCells count="6">
    <mergeCell ref="A1:G1"/>
    <mergeCell ref="A3:G3"/>
    <mergeCell ref="C5:E5"/>
    <mergeCell ref="C7:C8"/>
    <mergeCell ref="D7:D8"/>
    <mergeCell ref="E7:E8"/>
  </mergeCells>
  <printOptions horizontalCentered="1"/>
  <pageMargins left="0.19685039370078741" right="0.19685039370078741" top="0.35433070866141736" bottom="0.19685039370078741" header="0.11811023622047245" footer="0.11811023622047245"/>
  <pageSetup paperSize="9" scale="9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F23F4-397D-49AA-8CBC-3BBFDD88189C}">
  <sheetPr>
    <tabColor rgb="FFFFC000"/>
  </sheetPr>
  <dimension ref="A1:H232"/>
  <sheetViews>
    <sheetView zoomScaleNormal="100" workbookViewId="0">
      <selection sqref="A1:H1"/>
    </sheetView>
  </sheetViews>
  <sheetFormatPr defaultColWidth="9.140625" defaultRowHeight="11.25" x14ac:dyDescent="0.2"/>
  <cols>
    <col min="1" max="1" width="8.85546875" style="162" customWidth="1"/>
    <col min="2" max="2" width="3.7109375" style="164" customWidth="1"/>
    <col min="3" max="3" width="10.28515625" style="162" customWidth="1"/>
    <col min="4" max="4" width="42.85546875" style="162" customWidth="1"/>
    <col min="5" max="5" width="11" style="188" customWidth="1"/>
    <col min="6" max="6" width="10.85546875" style="188" customWidth="1"/>
    <col min="7" max="7" width="10.42578125" style="188" customWidth="1"/>
    <col min="8" max="8" width="9.85546875" style="164" customWidth="1"/>
    <col min="9" max="16384" width="9.140625" style="162"/>
  </cols>
  <sheetData>
    <row r="1" spans="1:8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  <c r="H1" s="3043"/>
    </row>
    <row r="2" spans="1:8" ht="12.75" customHeight="1" x14ac:dyDescent="0.2"/>
    <row r="3" spans="1:8" s="3" customFormat="1" ht="15.75" customHeight="1" x14ac:dyDescent="0.25">
      <c r="A3" s="3112" t="s">
        <v>128</v>
      </c>
      <c r="B3" s="3112"/>
      <c r="C3" s="3112"/>
      <c r="D3" s="3112"/>
      <c r="E3" s="3112"/>
      <c r="F3" s="3112"/>
      <c r="G3" s="3112"/>
      <c r="H3" s="3112"/>
    </row>
    <row r="4" spans="1:8" s="3" customFormat="1" ht="15.75" x14ac:dyDescent="0.25">
      <c r="B4" s="139"/>
      <c r="C4" s="139"/>
      <c r="D4" s="139"/>
      <c r="E4" s="486"/>
      <c r="F4" s="486"/>
      <c r="G4" s="486"/>
      <c r="H4" s="139"/>
    </row>
    <row r="5" spans="1:8" s="140" customFormat="1" ht="15.75" customHeight="1" x14ac:dyDescent="0.25">
      <c r="B5" s="141"/>
      <c r="C5" s="3145" t="s">
        <v>1949</v>
      </c>
      <c r="D5" s="3145"/>
      <c r="E5" s="3145"/>
      <c r="F5" s="142"/>
      <c r="G5" s="142"/>
      <c r="H5" s="142"/>
    </row>
    <row r="6" spans="1:8" s="168" customFormat="1" ht="12" thickBot="1" x14ac:dyDescent="0.3">
      <c r="B6" s="169"/>
      <c r="C6" s="169"/>
      <c r="D6" s="169"/>
      <c r="E6" s="143" t="s">
        <v>105</v>
      </c>
      <c r="F6" s="143"/>
      <c r="G6" s="170"/>
    </row>
    <row r="7" spans="1:8" s="172" customFormat="1" ht="12.75" customHeight="1" x14ac:dyDescent="0.25">
      <c r="B7" s="283"/>
      <c r="C7" s="3118" t="s">
        <v>135</v>
      </c>
      <c r="D7" s="3122" t="s">
        <v>136</v>
      </c>
      <c r="E7" s="3128" t="s">
        <v>1950</v>
      </c>
      <c r="F7" s="79"/>
    </row>
    <row r="8" spans="1:8" s="168" customFormat="1" ht="12.75" customHeight="1" thickBot="1" x14ac:dyDescent="0.3">
      <c r="B8" s="283"/>
      <c r="C8" s="3119"/>
      <c r="D8" s="3123"/>
      <c r="E8" s="3129"/>
      <c r="F8" s="79"/>
      <c r="H8" s="487"/>
    </row>
    <row r="9" spans="1:8" s="168" customFormat="1" ht="21.75" customHeight="1" thickBot="1" x14ac:dyDescent="0.3">
      <c r="B9" s="144"/>
      <c r="C9" s="145" t="s">
        <v>288</v>
      </c>
      <c r="D9" s="146" t="s">
        <v>289</v>
      </c>
      <c r="E9" s="147">
        <f>SUM(E10:E18)</f>
        <v>9071619.1550000012</v>
      </c>
      <c r="F9" s="3170"/>
      <c r="G9" s="3171"/>
    </row>
    <row r="10" spans="1:8" s="174" customFormat="1" ht="12.75" x14ac:dyDescent="0.25">
      <c r="B10" s="488"/>
      <c r="C10" s="489" t="s">
        <v>377</v>
      </c>
      <c r="D10" s="490" t="s">
        <v>378</v>
      </c>
      <c r="E10" s="491">
        <f>F24</f>
        <v>25750</v>
      </c>
      <c r="F10" s="492"/>
      <c r="H10" s="173"/>
    </row>
    <row r="11" spans="1:8" s="174" customFormat="1" ht="12.75" x14ac:dyDescent="0.25">
      <c r="B11" s="488"/>
      <c r="C11" s="493" t="s">
        <v>379</v>
      </c>
      <c r="D11" s="494" t="s">
        <v>380</v>
      </c>
      <c r="E11" s="495">
        <f>H41</f>
        <v>413987.63</v>
      </c>
      <c r="F11" s="492"/>
      <c r="H11" s="173"/>
    </row>
    <row r="12" spans="1:8" s="174" customFormat="1" ht="12.75" x14ac:dyDescent="0.25">
      <c r="B12" s="488"/>
      <c r="C12" s="496" t="s">
        <v>140</v>
      </c>
      <c r="D12" s="497" t="s">
        <v>141</v>
      </c>
      <c r="E12" s="495">
        <f>F50</f>
        <v>10275</v>
      </c>
      <c r="F12" s="492"/>
      <c r="H12" s="173"/>
    </row>
    <row r="13" spans="1:8" s="174" customFormat="1" ht="15" x14ac:dyDescent="0.25">
      <c r="B13" s="488"/>
      <c r="C13" s="496" t="s">
        <v>1289</v>
      </c>
      <c r="D13" s="497" t="s">
        <v>1290</v>
      </c>
      <c r="E13" s="667">
        <f>F82</f>
        <v>6350</v>
      </c>
      <c r="F13" s="3172"/>
      <c r="G13" s="3173"/>
      <c r="H13" s="173"/>
    </row>
    <row r="14" spans="1:8" s="174" customFormat="1" ht="22.5" x14ac:dyDescent="0.25">
      <c r="B14" s="488"/>
      <c r="C14" s="496" t="s">
        <v>2273</v>
      </c>
      <c r="D14" s="2225" t="s">
        <v>2286</v>
      </c>
      <c r="E14" s="667">
        <f>F108</f>
        <v>8313352</v>
      </c>
      <c r="F14" s="492"/>
      <c r="H14" s="173"/>
    </row>
    <row r="15" spans="1:8" s="174" customFormat="1" ht="15" x14ac:dyDescent="0.25">
      <c r="B15" s="488"/>
      <c r="C15" s="493" t="s">
        <v>142</v>
      </c>
      <c r="D15" s="494" t="s">
        <v>143</v>
      </c>
      <c r="E15" s="498">
        <f>F119</f>
        <v>48905</v>
      </c>
      <c r="F15" s="3172"/>
      <c r="G15" s="3173"/>
      <c r="H15" s="173"/>
    </row>
    <row r="16" spans="1:8" s="174" customFormat="1" ht="12.75" x14ac:dyDescent="0.25">
      <c r="B16" s="488"/>
      <c r="C16" s="496" t="s">
        <v>144</v>
      </c>
      <c r="D16" s="497" t="s">
        <v>1364</v>
      </c>
      <c r="E16" s="667">
        <f>F188</f>
        <v>213500</v>
      </c>
      <c r="F16" s="499"/>
      <c r="H16" s="173"/>
    </row>
    <row r="17" spans="1:8" s="174" customFormat="1" ht="12.75" x14ac:dyDescent="0.25">
      <c r="B17" s="488"/>
      <c r="C17" s="1480" t="s">
        <v>290</v>
      </c>
      <c r="D17" s="891" t="s">
        <v>1371</v>
      </c>
      <c r="E17" s="667">
        <f>F208</f>
        <v>5249.5249999999996</v>
      </c>
      <c r="F17" s="499"/>
      <c r="H17" s="173"/>
    </row>
    <row r="18" spans="1:8" s="174" customFormat="1" ht="13.5" thickBot="1" x14ac:dyDescent="0.3">
      <c r="B18" s="488"/>
      <c r="C18" s="1476" t="s">
        <v>146</v>
      </c>
      <c r="D18" s="1477" t="s">
        <v>1366</v>
      </c>
      <c r="E18" s="1454">
        <f>F223</f>
        <v>34250</v>
      </c>
      <c r="F18" s="499"/>
      <c r="H18" s="173"/>
    </row>
    <row r="19" spans="1:8" s="3" customFormat="1" ht="12.75" customHeight="1" x14ac:dyDescent="0.25">
      <c r="B19" s="159"/>
      <c r="C19" s="2"/>
      <c r="D19" s="2"/>
      <c r="E19" s="397"/>
      <c r="F19" s="397"/>
      <c r="G19" s="397"/>
    </row>
    <row r="20" spans="1:8" ht="18.75" customHeight="1" x14ac:dyDescent="0.2">
      <c r="B20" s="161" t="s">
        <v>381</v>
      </c>
      <c r="C20" s="161"/>
      <c r="D20" s="161"/>
      <c r="E20" s="161"/>
      <c r="F20" s="161"/>
      <c r="G20" s="161"/>
      <c r="H20" s="161"/>
    </row>
    <row r="21" spans="1:8" ht="12.75" customHeight="1" thickBot="1" x14ac:dyDescent="0.25">
      <c r="B21" s="169"/>
      <c r="C21" s="169"/>
      <c r="D21" s="169"/>
      <c r="E21" s="143"/>
      <c r="F21" s="143"/>
      <c r="G21" s="143" t="s">
        <v>105</v>
      </c>
      <c r="H21" s="170"/>
    </row>
    <row r="22" spans="1:8" ht="12.75" customHeight="1" x14ac:dyDescent="0.2">
      <c r="A22" s="3116" t="s">
        <v>1828</v>
      </c>
      <c r="B22" s="3118" t="s">
        <v>148</v>
      </c>
      <c r="C22" s="3120" t="s">
        <v>382</v>
      </c>
      <c r="D22" s="3122" t="s">
        <v>383</v>
      </c>
      <c r="E22" s="3124" t="s">
        <v>1951</v>
      </c>
      <c r="F22" s="3128" t="s">
        <v>1952</v>
      </c>
      <c r="G22" s="3130" t="s">
        <v>151</v>
      </c>
      <c r="H22" s="162"/>
    </row>
    <row r="23" spans="1:8" ht="19.5" customHeight="1" thickBot="1" x14ac:dyDescent="0.25">
      <c r="A23" s="3117"/>
      <c r="B23" s="3119"/>
      <c r="C23" s="3121"/>
      <c r="D23" s="3123"/>
      <c r="E23" s="3125"/>
      <c r="F23" s="3156"/>
      <c r="G23" s="3131"/>
      <c r="H23" s="162"/>
    </row>
    <row r="24" spans="1:8" s="188" customFormat="1" ht="15" customHeight="1" thickBot="1" x14ac:dyDescent="0.3">
      <c r="A24" s="147">
        <v>17580</v>
      </c>
      <c r="B24" s="145" t="s">
        <v>2</v>
      </c>
      <c r="C24" s="370" t="s">
        <v>152</v>
      </c>
      <c r="D24" s="245" t="s">
        <v>153</v>
      </c>
      <c r="E24" s="147">
        <f>E25</f>
        <v>25750</v>
      </c>
      <c r="F24" s="147">
        <f>F25</f>
        <v>25750</v>
      </c>
      <c r="G24" s="178" t="s">
        <v>6</v>
      </c>
    </row>
    <row r="25" spans="1:8" s="188" customFormat="1" ht="12.75" customHeight="1" x14ac:dyDescent="0.25">
      <c r="A25" s="2311">
        <v>17580</v>
      </c>
      <c r="B25" s="570" t="s">
        <v>6</v>
      </c>
      <c r="C25" s="1816" t="s">
        <v>6</v>
      </c>
      <c r="D25" s="572" t="s">
        <v>384</v>
      </c>
      <c r="E25" s="1813">
        <f>SUM(E26:E34)</f>
        <v>25750</v>
      </c>
      <c r="F25" s="574">
        <f>SUM(F26:F34)</f>
        <v>25750</v>
      </c>
      <c r="G25" s="1563"/>
    </row>
    <row r="26" spans="1:8" s="188" customFormat="1" ht="12" customHeight="1" x14ac:dyDescent="0.25">
      <c r="A26" s="317">
        <v>8000</v>
      </c>
      <c r="B26" s="365" t="s">
        <v>154</v>
      </c>
      <c r="C26" s="1817" t="s">
        <v>385</v>
      </c>
      <c r="D26" s="2870" t="s">
        <v>2317</v>
      </c>
      <c r="E26" s="321">
        <v>10000</v>
      </c>
      <c r="F26" s="322">
        <v>10000</v>
      </c>
      <c r="G26" s="601"/>
    </row>
    <row r="27" spans="1:8" s="188" customFormat="1" ht="12" customHeight="1" x14ac:dyDescent="0.25">
      <c r="A27" s="317">
        <v>700</v>
      </c>
      <c r="B27" s="361" t="s">
        <v>154</v>
      </c>
      <c r="C27" s="1817" t="s">
        <v>386</v>
      </c>
      <c r="D27" s="2870" t="s">
        <v>129</v>
      </c>
      <c r="E27" s="321">
        <v>700</v>
      </c>
      <c r="F27" s="322">
        <v>700</v>
      </c>
      <c r="G27" s="1814"/>
    </row>
    <row r="28" spans="1:8" s="188" customFormat="1" ht="12" customHeight="1" x14ac:dyDescent="0.25">
      <c r="A28" s="317">
        <v>100</v>
      </c>
      <c r="B28" s="361" t="s">
        <v>154</v>
      </c>
      <c r="C28" s="1817" t="s">
        <v>1450</v>
      </c>
      <c r="D28" s="2870" t="s">
        <v>1451</v>
      </c>
      <c r="E28" s="321">
        <v>100</v>
      </c>
      <c r="F28" s="322">
        <v>100</v>
      </c>
      <c r="G28" s="1814"/>
    </row>
    <row r="29" spans="1:8" s="188" customFormat="1" ht="22.5" x14ac:dyDescent="0.25">
      <c r="A29" s="317">
        <v>5000</v>
      </c>
      <c r="B29" s="361" t="s">
        <v>154</v>
      </c>
      <c r="C29" s="1823" t="s">
        <v>1642</v>
      </c>
      <c r="D29" s="2871" t="s">
        <v>2318</v>
      </c>
      <c r="E29" s="321">
        <v>10000</v>
      </c>
      <c r="F29" s="322">
        <v>10000</v>
      </c>
      <c r="G29" s="1814"/>
    </row>
    <row r="30" spans="1:8" s="188" customFormat="1" ht="33.75" x14ac:dyDescent="0.25">
      <c r="A30" s="1819">
        <v>1000</v>
      </c>
      <c r="B30" s="361" t="s">
        <v>154</v>
      </c>
      <c r="C30" s="1956" t="s">
        <v>1963</v>
      </c>
      <c r="D30" s="1818" t="s">
        <v>1824</v>
      </c>
      <c r="E30" s="1820">
        <v>2000</v>
      </c>
      <c r="F30" s="1821">
        <v>2000</v>
      </c>
      <c r="G30" s="1822"/>
    </row>
    <row r="31" spans="1:8" s="188" customFormat="1" x14ac:dyDescent="0.25">
      <c r="A31" s="1514">
        <v>2000</v>
      </c>
      <c r="B31" s="361" t="s">
        <v>154</v>
      </c>
      <c r="C31" s="1515" t="s">
        <v>1964</v>
      </c>
      <c r="D31" s="1818" t="s">
        <v>1823</v>
      </c>
      <c r="E31" s="1181">
        <v>2000</v>
      </c>
      <c r="F31" s="1516">
        <v>2000</v>
      </c>
      <c r="G31" s="1815"/>
    </row>
    <row r="32" spans="1:8" s="188" customFormat="1" x14ac:dyDescent="0.25">
      <c r="A32" s="1514">
        <v>200</v>
      </c>
      <c r="B32" s="361" t="s">
        <v>154</v>
      </c>
      <c r="C32" s="1515" t="s">
        <v>1965</v>
      </c>
      <c r="D32" s="855" t="s">
        <v>2319</v>
      </c>
      <c r="E32" s="1181">
        <v>300</v>
      </c>
      <c r="F32" s="1516">
        <v>300</v>
      </c>
      <c r="G32" s="1815"/>
    </row>
    <row r="33" spans="1:8" s="188" customFormat="1" ht="22.5" x14ac:dyDescent="0.25">
      <c r="A33" s="1514"/>
      <c r="B33" s="361" t="s">
        <v>154</v>
      </c>
      <c r="C33" s="1515" t="s">
        <v>2139</v>
      </c>
      <c r="D33" s="855" t="s">
        <v>2320</v>
      </c>
      <c r="E33" s="1181">
        <v>250</v>
      </c>
      <c r="F33" s="1516">
        <v>250</v>
      </c>
      <c r="G33" s="1815"/>
    </row>
    <row r="34" spans="1:8" ht="23.25" thickBot="1" x14ac:dyDescent="0.25">
      <c r="A34" s="2067"/>
      <c r="B34" s="1489" t="s">
        <v>154</v>
      </c>
      <c r="C34" s="2068" t="s">
        <v>2141</v>
      </c>
      <c r="D34" s="2312" t="s">
        <v>2140</v>
      </c>
      <c r="E34" s="2046">
        <v>400</v>
      </c>
      <c r="F34" s="2047">
        <v>400</v>
      </c>
      <c r="G34" s="2069"/>
      <c r="H34" s="503"/>
    </row>
    <row r="35" spans="1:8" x14ac:dyDescent="0.2">
      <c r="A35" s="505"/>
      <c r="C35" s="506"/>
      <c r="D35" s="504"/>
      <c r="E35" s="505"/>
      <c r="F35" s="505"/>
      <c r="G35" s="171"/>
      <c r="H35" s="503"/>
    </row>
    <row r="36" spans="1:8" x14ac:dyDescent="0.2">
      <c r="A36" s="505"/>
      <c r="C36" s="506"/>
      <c r="D36" s="504"/>
      <c r="E36" s="505"/>
      <c r="F36" s="505"/>
      <c r="G36" s="171"/>
      <c r="H36" s="503"/>
    </row>
    <row r="37" spans="1:8" ht="18.75" customHeight="1" x14ac:dyDescent="0.2">
      <c r="B37" s="161" t="s">
        <v>387</v>
      </c>
      <c r="C37" s="161"/>
      <c r="D37" s="161"/>
      <c r="E37" s="161"/>
      <c r="F37" s="161"/>
      <c r="G37" s="161"/>
      <c r="H37" s="161"/>
    </row>
    <row r="38" spans="1:8" ht="12.75" customHeight="1" thickBot="1" x14ac:dyDescent="0.25">
      <c r="B38" s="169"/>
      <c r="C38" s="169"/>
      <c r="D38" s="169"/>
      <c r="E38" s="169"/>
      <c r="F38" s="169"/>
      <c r="G38" s="169"/>
      <c r="H38" s="143" t="s">
        <v>105</v>
      </c>
    </row>
    <row r="39" spans="1:8" ht="12.75" customHeight="1" x14ac:dyDescent="0.2">
      <c r="A39" s="3116" t="s">
        <v>1828</v>
      </c>
      <c r="B39" s="3138" t="s">
        <v>273</v>
      </c>
      <c r="C39" s="3140" t="s">
        <v>388</v>
      </c>
      <c r="D39" s="3122" t="s">
        <v>389</v>
      </c>
      <c r="E39" s="3168" t="s">
        <v>390</v>
      </c>
      <c r="F39" s="3168" t="s">
        <v>391</v>
      </c>
      <c r="G39" s="3126" t="s">
        <v>1951</v>
      </c>
      <c r="H39" s="3164" t="s">
        <v>1952</v>
      </c>
    </row>
    <row r="40" spans="1:8" ht="18" customHeight="1" thickBot="1" x14ac:dyDescent="0.25">
      <c r="A40" s="3117"/>
      <c r="B40" s="3163"/>
      <c r="C40" s="3160"/>
      <c r="D40" s="3123"/>
      <c r="E40" s="3169"/>
      <c r="F40" s="3169"/>
      <c r="G40" s="3127"/>
      <c r="H40" s="3165"/>
    </row>
    <row r="41" spans="1:8" ht="15" customHeight="1" thickBot="1" x14ac:dyDescent="0.25">
      <c r="A41" s="507">
        <f>A42+A43</f>
        <v>398346.76</v>
      </c>
      <c r="B41" s="175" t="s">
        <v>2</v>
      </c>
      <c r="C41" s="370" t="s">
        <v>392</v>
      </c>
      <c r="D41" s="245" t="s">
        <v>153</v>
      </c>
      <c r="E41" s="1702">
        <f>SUM(E42:E43)</f>
        <v>369367</v>
      </c>
      <c r="F41" s="1703">
        <f>SUM(F42:F43)</f>
        <v>44620.63</v>
      </c>
      <c r="G41" s="508">
        <f>G42+G43</f>
        <v>413987.63</v>
      </c>
      <c r="H41" s="509">
        <f>H42+H43</f>
        <v>413987.63</v>
      </c>
    </row>
    <row r="42" spans="1:8" s="188" customFormat="1" ht="12.75" customHeight="1" x14ac:dyDescent="0.25">
      <c r="A42" s="510">
        <v>383346.76</v>
      </c>
      <c r="B42" s="511" t="s">
        <v>154</v>
      </c>
      <c r="C42" s="1286" t="s">
        <v>1648</v>
      </c>
      <c r="D42" s="690" t="s">
        <v>2321</v>
      </c>
      <c r="E42" s="1704">
        <f>344367+5000</f>
        <v>349367</v>
      </c>
      <c r="F42" s="1705">
        <v>44620.63</v>
      </c>
      <c r="G42" s="512">
        <f>E42+F42</f>
        <v>393987.63</v>
      </c>
      <c r="H42" s="2313">
        <v>393987.63</v>
      </c>
    </row>
    <row r="43" spans="1:8" s="188" customFormat="1" ht="13.7" customHeight="1" thickBot="1" x14ac:dyDescent="0.3">
      <c r="A43" s="1509">
        <v>15000</v>
      </c>
      <c r="B43" s="1507" t="s">
        <v>154</v>
      </c>
      <c r="C43" s="1510">
        <v>13040000</v>
      </c>
      <c r="D43" s="1706" t="s">
        <v>393</v>
      </c>
      <c r="E43" s="1707">
        <v>20000</v>
      </c>
      <c r="F43" s="1708"/>
      <c r="G43" s="1709">
        <f>E43</f>
        <v>20000</v>
      </c>
      <c r="H43" s="2314">
        <v>20000</v>
      </c>
    </row>
    <row r="44" spans="1:8" x14ac:dyDescent="0.2">
      <c r="C44" s="1290" t="s">
        <v>1712</v>
      </c>
    </row>
    <row r="45" spans="1:8" x14ac:dyDescent="0.2">
      <c r="E45" s="189"/>
      <c r="G45" s="189"/>
      <c r="H45" s="1824"/>
    </row>
    <row r="46" spans="1:8" ht="18.75" customHeight="1" x14ac:dyDescent="0.2">
      <c r="B46" s="161" t="s">
        <v>394</v>
      </c>
      <c r="C46" s="161"/>
      <c r="D46" s="161"/>
      <c r="E46" s="161"/>
      <c r="F46" s="161"/>
      <c r="G46" s="517"/>
      <c r="H46" s="161"/>
    </row>
    <row r="47" spans="1:8" ht="12" thickBot="1" x14ac:dyDescent="0.25">
      <c r="B47" s="169"/>
      <c r="C47" s="169"/>
      <c r="D47" s="169"/>
      <c r="E47" s="190"/>
      <c r="F47" s="190"/>
      <c r="G47" s="143" t="s">
        <v>105</v>
      </c>
      <c r="H47" s="170"/>
    </row>
    <row r="48" spans="1:8" ht="11.25" customHeight="1" x14ac:dyDescent="0.2">
      <c r="A48" s="3166" t="s">
        <v>1828</v>
      </c>
      <c r="B48" s="3138" t="s">
        <v>273</v>
      </c>
      <c r="C48" s="3140" t="s">
        <v>395</v>
      </c>
      <c r="D48" s="3122" t="s">
        <v>180</v>
      </c>
      <c r="E48" s="3124" t="s">
        <v>1951</v>
      </c>
      <c r="F48" s="3128" t="s">
        <v>1952</v>
      </c>
      <c r="G48" s="3132" t="s">
        <v>151</v>
      </c>
      <c r="H48" s="162"/>
    </row>
    <row r="49" spans="1:8" ht="16.5" customHeight="1" thickBot="1" x14ac:dyDescent="0.25">
      <c r="A49" s="3167"/>
      <c r="B49" s="3163"/>
      <c r="C49" s="3160"/>
      <c r="D49" s="3123"/>
      <c r="E49" s="3125"/>
      <c r="F49" s="3156"/>
      <c r="G49" s="3133"/>
      <c r="H49" s="162"/>
    </row>
    <row r="50" spans="1:8" s="188" customFormat="1" ht="15" customHeight="1" thickBot="1" x14ac:dyDescent="0.3">
      <c r="A50" s="1957">
        <f>A51+A64+A74</f>
        <v>6625</v>
      </c>
      <c r="B50" s="145" t="s">
        <v>2</v>
      </c>
      <c r="C50" s="370" t="s">
        <v>152</v>
      </c>
      <c r="D50" s="245" t="s">
        <v>153</v>
      </c>
      <c r="E50" s="224">
        <f>E51+E64+E74</f>
        <v>10275</v>
      </c>
      <c r="F50" s="224">
        <f>F51+F64+F74</f>
        <v>10275</v>
      </c>
      <c r="G50" s="310" t="s">
        <v>6</v>
      </c>
    </row>
    <row r="51" spans="1:8" ht="12" customHeight="1" x14ac:dyDescent="0.2">
      <c r="A51" s="1958">
        <f>SUM(A52:A56)</f>
        <v>1545</v>
      </c>
      <c r="B51" s="518" t="s">
        <v>154</v>
      </c>
      <c r="C51" s="519" t="s">
        <v>6</v>
      </c>
      <c r="D51" s="1961" t="s">
        <v>396</v>
      </c>
      <c r="E51" s="183">
        <f>SUM(E52:E56)</f>
        <v>2245</v>
      </c>
      <c r="F51" s="184">
        <f>SUM(F52:F56)</f>
        <v>2245</v>
      </c>
      <c r="G51" s="520"/>
      <c r="H51" s="162"/>
    </row>
    <row r="52" spans="1:8" ht="12" customHeight="1" x14ac:dyDescent="0.2">
      <c r="A52" s="1959">
        <v>300</v>
      </c>
      <c r="B52" s="275" t="s">
        <v>160</v>
      </c>
      <c r="C52" s="44" t="s">
        <v>397</v>
      </c>
      <c r="D52" s="306" t="s">
        <v>2322</v>
      </c>
      <c r="E52" s="280">
        <v>400</v>
      </c>
      <c r="F52" s="281">
        <v>400</v>
      </c>
      <c r="G52" s="220"/>
      <c r="H52" s="162"/>
    </row>
    <row r="53" spans="1:8" ht="12" customHeight="1" x14ac:dyDescent="0.2">
      <c r="A53" s="1959">
        <v>700</v>
      </c>
      <c r="B53" s="275" t="s">
        <v>160</v>
      </c>
      <c r="C53" s="44" t="s">
        <v>398</v>
      </c>
      <c r="D53" s="306" t="s">
        <v>2323</v>
      </c>
      <c r="E53" s="280">
        <v>900</v>
      </c>
      <c r="F53" s="281">
        <v>900</v>
      </c>
      <c r="G53" s="220"/>
      <c r="H53" s="162"/>
    </row>
    <row r="54" spans="1:8" ht="12" customHeight="1" x14ac:dyDescent="0.2">
      <c r="A54" s="1959">
        <v>200</v>
      </c>
      <c r="B54" s="275" t="s">
        <v>160</v>
      </c>
      <c r="C54" s="44" t="s">
        <v>399</v>
      </c>
      <c r="D54" s="306" t="s">
        <v>2324</v>
      </c>
      <c r="E54" s="280">
        <v>200</v>
      </c>
      <c r="F54" s="281">
        <v>200</v>
      </c>
      <c r="G54" s="220"/>
      <c r="H54" s="162"/>
    </row>
    <row r="55" spans="1:8" ht="12" customHeight="1" x14ac:dyDescent="0.2">
      <c r="A55" s="1959">
        <v>345</v>
      </c>
      <c r="B55" s="275" t="s">
        <v>160</v>
      </c>
      <c r="C55" s="44" t="s">
        <v>1966</v>
      </c>
      <c r="D55" s="555" t="s">
        <v>1825</v>
      </c>
      <c r="E55" s="280">
        <v>345</v>
      </c>
      <c r="F55" s="281">
        <v>345</v>
      </c>
      <c r="G55" s="220"/>
      <c r="H55" s="162"/>
    </row>
    <row r="56" spans="1:8" ht="12" thickBot="1" x14ac:dyDescent="0.25">
      <c r="A56" s="2381"/>
      <c r="B56" s="604" t="s">
        <v>160</v>
      </c>
      <c r="C56" s="460" t="s">
        <v>2142</v>
      </c>
      <c r="D56" s="2873" t="s">
        <v>2143</v>
      </c>
      <c r="E56" s="607">
        <v>400</v>
      </c>
      <c r="F56" s="593">
        <v>400</v>
      </c>
      <c r="G56" s="1560"/>
    </row>
    <row r="57" spans="1:8" x14ac:dyDescent="0.2">
      <c r="A57" s="171"/>
      <c r="B57" s="387"/>
      <c r="C57" s="2872"/>
      <c r="D57" s="558"/>
      <c r="E57" s="171"/>
      <c r="F57" s="171"/>
      <c r="G57" s="216"/>
    </row>
    <row r="58" spans="1:8" x14ac:dyDescent="0.2">
      <c r="A58" s="171"/>
      <c r="B58" s="387"/>
      <c r="C58" s="2872"/>
      <c r="D58" s="558"/>
      <c r="E58" s="171"/>
      <c r="F58" s="171"/>
      <c r="G58" s="216"/>
    </row>
    <row r="59" spans="1:8" ht="18.75" customHeight="1" x14ac:dyDescent="0.2">
      <c r="B59" s="161" t="s">
        <v>394</v>
      </c>
      <c r="C59" s="161"/>
      <c r="D59" s="161"/>
      <c r="E59" s="161"/>
      <c r="F59" s="161"/>
      <c r="G59" s="517"/>
      <c r="H59" s="161"/>
    </row>
    <row r="60" spans="1:8" ht="12" thickBot="1" x14ac:dyDescent="0.25">
      <c r="B60" s="169"/>
      <c r="C60" s="169"/>
      <c r="D60" s="169"/>
      <c r="E60" s="190"/>
      <c r="F60" s="190"/>
      <c r="G60" s="143" t="s">
        <v>105</v>
      </c>
      <c r="H60" s="170"/>
    </row>
    <row r="61" spans="1:8" ht="11.25" customHeight="1" x14ac:dyDescent="0.2">
      <c r="A61" s="3166" t="s">
        <v>1828</v>
      </c>
      <c r="B61" s="3138" t="s">
        <v>273</v>
      </c>
      <c r="C61" s="3140" t="s">
        <v>395</v>
      </c>
      <c r="D61" s="3122" t="s">
        <v>180</v>
      </c>
      <c r="E61" s="3124" t="s">
        <v>1951</v>
      </c>
      <c r="F61" s="3128" t="s">
        <v>1952</v>
      </c>
      <c r="G61" s="3132" t="s">
        <v>151</v>
      </c>
      <c r="H61" s="162"/>
    </row>
    <row r="62" spans="1:8" ht="16.5" customHeight="1" thickBot="1" x14ac:dyDescent="0.25">
      <c r="A62" s="3167"/>
      <c r="B62" s="3163"/>
      <c r="C62" s="3160"/>
      <c r="D62" s="3123"/>
      <c r="E62" s="3125"/>
      <c r="F62" s="3156"/>
      <c r="G62" s="3133"/>
      <c r="H62" s="162"/>
    </row>
    <row r="63" spans="1:8" s="188" customFormat="1" ht="15" customHeight="1" thickBot="1" x14ac:dyDescent="0.3">
      <c r="A63" s="2808" t="s">
        <v>222</v>
      </c>
      <c r="B63" s="145" t="s">
        <v>2</v>
      </c>
      <c r="C63" s="370" t="s">
        <v>152</v>
      </c>
      <c r="D63" s="245" t="s">
        <v>153</v>
      </c>
      <c r="E63" s="217" t="s">
        <v>222</v>
      </c>
      <c r="F63" s="217" t="s">
        <v>2677</v>
      </c>
      <c r="G63" s="310" t="s">
        <v>6</v>
      </c>
    </row>
    <row r="64" spans="1:8" ht="12" customHeight="1" x14ac:dyDescent="0.2">
      <c r="A64" s="1960">
        <f>SUM(A65:A73)</f>
        <v>2780</v>
      </c>
      <c r="B64" s="522" t="s">
        <v>154</v>
      </c>
      <c r="C64" s="523" t="s">
        <v>6</v>
      </c>
      <c r="D64" s="1962" t="s">
        <v>400</v>
      </c>
      <c r="E64" s="1963">
        <f>SUM(E65:E73)</f>
        <v>5230</v>
      </c>
      <c r="F64" s="524">
        <f>SUM(F65:F73)</f>
        <v>5230</v>
      </c>
      <c r="G64" s="328"/>
      <c r="H64" s="162"/>
    </row>
    <row r="65" spans="1:8" ht="12" customHeight="1" x14ac:dyDescent="0.2">
      <c r="A65" s="1959">
        <v>1000</v>
      </c>
      <c r="B65" s="275" t="s">
        <v>160</v>
      </c>
      <c r="C65" s="44" t="s">
        <v>401</v>
      </c>
      <c r="D65" s="235" t="s">
        <v>1826</v>
      </c>
      <c r="E65" s="280">
        <v>1000</v>
      </c>
      <c r="F65" s="281">
        <v>1000</v>
      </c>
      <c r="G65" s="220"/>
      <c r="H65" s="162"/>
    </row>
    <row r="66" spans="1:8" ht="22.5" x14ac:dyDescent="0.2">
      <c r="A66" s="1348">
        <v>400</v>
      </c>
      <c r="B66" s="275" t="s">
        <v>160</v>
      </c>
      <c r="C66" s="44" t="s">
        <v>1967</v>
      </c>
      <c r="D66" s="306" t="s">
        <v>1968</v>
      </c>
      <c r="E66" s="280">
        <v>500</v>
      </c>
      <c r="F66" s="281">
        <v>500</v>
      </c>
      <c r="G66" s="220"/>
      <c r="H66" s="162"/>
    </row>
    <row r="67" spans="1:8" ht="12" customHeight="1" x14ac:dyDescent="0.2">
      <c r="A67" s="1348">
        <v>500</v>
      </c>
      <c r="B67" s="275" t="s">
        <v>160</v>
      </c>
      <c r="C67" s="44" t="s">
        <v>402</v>
      </c>
      <c r="D67" s="235" t="s">
        <v>2325</v>
      </c>
      <c r="E67" s="280">
        <v>500</v>
      </c>
      <c r="F67" s="281">
        <v>500</v>
      </c>
      <c r="G67" s="220"/>
      <c r="H67" s="162"/>
    </row>
    <row r="68" spans="1:8" ht="12" customHeight="1" x14ac:dyDescent="0.2">
      <c r="A68" s="1348">
        <v>100</v>
      </c>
      <c r="B68" s="275" t="s">
        <v>160</v>
      </c>
      <c r="C68" s="647" t="s">
        <v>457</v>
      </c>
      <c r="D68" s="541" t="s">
        <v>1457</v>
      </c>
      <c r="E68" s="280">
        <v>100</v>
      </c>
      <c r="F68" s="281">
        <v>100</v>
      </c>
      <c r="G68" s="220"/>
      <c r="H68" s="162"/>
    </row>
    <row r="69" spans="1:8" ht="12" customHeight="1" x14ac:dyDescent="0.2">
      <c r="A69" s="1959">
        <v>230</v>
      </c>
      <c r="B69" s="275" t="s">
        <v>160</v>
      </c>
      <c r="C69" s="647" t="s">
        <v>404</v>
      </c>
      <c r="D69" s="541" t="s">
        <v>1458</v>
      </c>
      <c r="E69" s="280">
        <v>230</v>
      </c>
      <c r="F69" s="281">
        <v>230</v>
      </c>
      <c r="G69" s="220"/>
      <c r="H69" s="162"/>
    </row>
    <row r="70" spans="1:8" ht="12" customHeight="1" x14ac:dyDescent="0.2">
      <c r="A70" s="1959">
        <v>550</v>
      </c>
      <c r="B70" s="275" t="s">
        <v>160</v>
      </c>
      <c r="C70" s="44" t="s">
        <v>1969</v>
      </c>
      <c r="D70" s="541" t="s">
        <v>1827</v>
      </c>
      <c r="E70" s="280">
        <v>200</v>
      </c>
      <c r="F70" s="281">
        <v>200</v>
      </c>
      <c r="G70" s="220"/>
      <c r="H70" s="162"/>
    </row>
    <row r="71" spans="1:8" x14ac:dyDescent="0.2">
      <c r="A71" s="1959"/>
      <c r="B71" s="275" t="s">
        <v>160</v>
      </c>
      <c r="C71" s="44" t="s">
        <v>2326</v>
      </c>
      <c r="D71" s="541" t="s">
        <v>1846</v>
      </c>
      <c r="E71" s="280">
        <v>400</v>
      </c>
      <c r="F71" s="281">
        <v>400</v>
      </c>
      <c r="G71" s="2315"/>
    </row>
    <row r="72" spans="1:8" ht="22.5" x14ac:dyDescent="0.2">
      <c r="A72" s="1959"/>
      <c r="B72" s="275" t="s">
        <v>160</v>
      </c>
      <c r="C72" s="44" t="s">
        <v>2146</v>
      </c>
      <c r="D72" s="541" t="s">
        <v>2147</v>
      </c>
      <c r="E72" s="280">
        <v>1500</v>
      </c>
      <c r="F72" s="281">
        <v>1500</v>
      </c>
      <c r="G72" s="2070"/>
    </row>
    <row r="73" spans="1:8" x14ac:dyDescent="0.2">
      <c r="A73" s="2071"/>
      <c r="B73" s="636" t="s">
        <v>160</v>
      </c>
      <c r="C73" s="70" t="s">
        <v>2144</v>
      </c>
      <c r="D73" s="1812" t="s">
        <v>2145</v>
      </c>
      <c r="E73" s="2072">
        <v>800</v>
      </c>
      <c r="F73" s="586">
        <v>800</v>
      </c>
      <c r="G73" s="2073"/>
    </row>
    <row r="74" spans="1:8" ht="12" customHeight="1" x14ac:dyDescent="0.2">
      <c r="A74" s="1512">
        <f>SUM(A75:A75)</f>
        <v>2300</v>
      </c>
      <c r="B74" s="1837" t="s">
        <v>405</v>
      </c>
      <c r="C74" s="1838" t="s">
        <v>6</v>
      </c>
      <c r="D74" s="1839" t="s">
        <v>406</v>
      </c>
      <c r="E74" s="1840">
        <f>SUM(E75:E75)</f>
        <v>2800</v>
      </c>
      <c r="F74" s="1513">
        <f>SUM(F75:F75)</f>
        <v>2800</v>
      </c>
      <c r="G74" s="240"/>
      <c r="H74" s="162"/>
    </row>
    <row r="75" spans="1:8" ht="12" customHeight="1" thickBot="1" x14ac:dyDescent="0.25">
      <c r="A75" s="242">
        <v>2300</v>
      </c>
      <c r="B75" s="2874" t="s">
        <v>160</v>
      </c>
      <c r="C75" s="222" t="s">
        <v>407</v>
      </c>
      <c r="D75" s="1710" t="s">
        <v>408</v>
      </c>
      <c r="E75" s="531">
        <v>2800</v>
      </c>
      <c r="F75" s="244">
        <v>2800</v>
      </c>
      <c r="G75" s="300"/>
      <c r="H75" s="162"/>
    </row>
    <row r="78" spans="1:8" ht="15.75" x14ac:dyDescent="0.2">
      <c r="B78" s="161" t="s">
        <v>1292</v>
      </c>
      <c r="C78" s="161"/>
      <c r="D78" s="161"/>
      <c r="E78" s="161"/>
      <c r="F78" s="161"/>
      <c r="G78" s="161"/>
    </row>
    <row r="79" spans="1:8" ht="12" thickBot="1" x14ac:dyDescent="0.25">
      <c r="B79" s="169"/>
      <c r="C79" s="169"/>
      <c r="D79" s="169"/>
      <c r="E79" s="190"/>
      <c r="F79" s="190"/>
      <c r="G79" s="143" t="s">
        <v>105</v>
      </c>
    </row>
    <row r="80" spans="1:8" ht="12" customHeight="1" x14ac:dyDescent="0.2">
      <c r="A80" s="3116" t="s">
        <v>1828</v>
      </c>
      <c r="B80" s="3138" t="s">
        <v>273</v>
      </c>
      <c r="C80" s="3140" t="s">
        <v>1291</v>
      </c>
      <c r="D80" s="3143" t="s">
        <v>1287</v>
      </c>
      <c r="E80" s="3126" t="s">
        <v>1951</v>
      </c>
      <c r="F80" s="3128" t="s">
        <v>1952</v>
      </c>
      <c r="G80" s="3132" t="s">
        <v>151</v>
      </c>
    </row>
    <row r="81" spans="1:8" ht="12" customHeight="1" thickBot="1" x14ac:dyDescent="0.25">
      <c r="A81" s="3117"/>
      <c r="B81" s="3163"/>
      <c r="C81" s="3160"/>
      <c r="D81" s="3144"/>
      <c r="E81" s="3127"/>
      <c r="F81" s="3156"/>
      <c r="G81" s="3133"/>
    </row>
    <row r="82" spans="1:8" ht="12" customHeight="1" thickBot="1" x14ac:dyDescent="0.25">
      <c r="A82" s="147">
        <f>SUM(A83:A100)</f>
        <v>6350</v>
      </c>
      <c r="B82" s="245" t="s">
        <v>2</v>
      </c>
      <c r="C82" s="370" t="s">
        <v>152</v>
      </c>
      <c r="D82" s="245" t="s">
        <v>153</v>
      </c>
      <c r="E82" s="147">
        <f>SUM(E83:E101)</f>
        <v>6750</v>
      </c>
      <c r="F82" s="147">
        <f>SUM(F83:F101)</f>
        <v>6350</v>
      </c>
      <c r="G82" s="2875" t="s">
        <v>2678</v>
      </c>
      <c r="H82" s="2876"/>
    </row>
    <row r="83" spans="1:8" ht="12" customHeight="1" x14ac:dyDescent="0.2">
      <c r="A83" s="232">
        <v>500</v>
      </c>
      <c r="B83" s="529" t="s">
        <v>2</v>
      </c>
      <c r="C83" s="646" t="s">
        <v>429</v>
      </c>
      <c r="D83" s="1511" t="s">
        <v>1713</v>
      </c>
      <c r="E83" s="236">
        <v>500</v>
      </c>
      <c r="F83" s="237">
        <v>500</v>
      </c>
      <c r="G83" s="601"/>
    </row>
    <row r="84" spans="1:8" ht="12" customHeight="1" x14ac:dyDescent="0.2">
      <c r="A84" s="640">
        <v>2000</v>
      </c>
      <c r="B84" s="549" t="s">
        <v>2</v>
      </c>
      <c r="C84" s="537" t="s">
        <v>430</v>
      </c>
      <c r="D84" s="550" t="s">
        <v>1714</v>
      </c>
      <c r="E84" s="540">
        <v>2000</v>
      </c>
      <c r="F84" s="650">
        <v>2000</v>
      </c>
      <c r="G84" s="408"/>
    </row>
    <row r="85" spans="1:8" ht="12" customHeight="1" x14ac:dyDescent="0.2">
      <c r="A85" s="639">
        <v>500</v>
      </c>
      <c r="B85" s="529" t="s">
        <v>2</v>
      </c>
      <c r="C85" s="542" t="s">
        <v>431</v>
      </c>
      <c r="D85" s="535" t="s">
        <v>1715</v>
      </c>
      <c r="E85" s="539">
        <v>500</v>
      </c>
      <c r="F85" s="577">
        <v>500</v>
      </c>
      <c r="G85" s="601"/>
    </row>
    <row r="86" spans="1:8" ht="19.899999999999999" customHeight="1" x14ac:dyDescent="0.2">
      <c r="A86" s="639">
        <v>200</v>
      </c>
      <c r="B86" s="529" t="s">
        <v>2</v>
      </c>
      <c r="C86" s="551" t="s">
        <v>432</v>
      </c>
      <c r="D86" s="535" t="s">
        <v>1716</v>
      </c>
      <c r="E86" s="539">
        <v>200</v>
      </c>
      <c r="F86" s="577">
        <v>200</v>
      </c>
      <c r="G86" s="601"/>
    </row>
    <row r="87" spans="1:8" ht="12" customHeight="1" x14ac:dyDescent="0.2">
      <c r="A87" s="639">
        <v>100</v>
      </c>
      <c r="B87" s="282" t="s">
        <v>2</v>
      </c>
      <c r="C87" s="413" t="s">
        <v>433</v>
      </c>
      <c r="D87" s="235" t="s">
        <v>1717</v>
      </c>
      <c r="E87" s="539">
        <v>100</v>
      </c>
      <c r="F87" s="577">
        <v>100</v>
      </c>
      <c r="G87" s="1832"/>
    </row>
    <row r="88" spans="1:8" ht="12" customHeight="1" x14ac:dyDescent="0.2">
      <c r="A88" s="643">
        <v>100</v>
      </c>
      <c r="B88" s="552" t="s">
        <v>2</v>
      </c>
      <c r="C88" s="551" t="s">
        <v>434</v>
      </c>
      <c r="D88" s="553" t="s">
        <v>1718</v>
      </c>
      <c r="E88" s="554">
        <v>100</v>
      </c>
      <c r="F88" s="653">
        <v>100</v>
      </c>
      <c r="G88" s="1832"/>
    </row>
    <row r="89" spans="1:8" ht="12" customHeight="1" x14ac:dyDescent="0.2">
      <c r="A89" s="639">
        <v>250</v>
      </c>
      <c r="B89" s="361" t="s">
        <v>2</v>
      </c>
      <c r="C89" s="526" t="s">
        <v>435</v>
      </c>
      <c r="D89" s="235" t="s">
        <v>1719</v>
      </c>
      <c r="E89" s="539">
        <v>250</v>
      </c>
      <c r="F89" s="577">
        <v>250</v>
      </c>
      <c r="G89" s="1832"/>
    </row>
    <row r="90" spans="1:8" ht="12" customHeight="1" x14ac:dyDescent="0.2">
      <c r="A90" s="232">
        <v>250</v>
      </c>
      <c r="B90" s="361" t="s">
        <v>2</v>
      </c>
      <c r="C90" s="234" t="s">
        <v>467</v>
      </c>
      <c r="D90" s="555" t="s">
        <v>1720</v>
      </c>
      <c r="E90" s="236">
        <v>250</v>
      </c>
      <c r="F90" s="237">
        <v>250</v>
      </c>
      <c r="G90" s="2074"/>
    </row>
    <row r="91" spans="1:8" ht="12" customHeight="1" x14ac:dyDescent="0.2">
      <c r="A91" s="453">
        <v>500</v>
      </c>
      <c r="B91" s="502" t="s">
        <v>2</v>
      </c>
      <c r="C91" s="526" t="s">
        <v>460</v>
      </c>
      <c r="D91" s="306" t="s">
        <v>1721</v>
      </c>
      <c r="E91" s="455">
        <v>500</v>
      </c>
      <c r="F91" s="456">
        <v>500</v>
      </c>
      <c r="G91" s="457"/>
    </row>
    <row r="92" spans="1:8" ht="12" customHeight="1" x14ac:dyDescent="0.2">
      <c r="A92" s="232">
        <v>300</v>
      </c>
      <c r="B92" s="502" t="s">
        <v>2</v>
      </c>
      <c r="C92" s="234" t="s">
        <v>465</v>
      </c>
      <c r="D92" s="555" t="s">
        <v>1722</v>
      </c>
      <c r="E92" s="236">
        <v>300</v>
      </c>
      <c r="F92" s="237">
        <v>300</v>
      </c>
      <c r="G92" s="2074"/>
    </row>
    <row r="93" spans="1:8" ht="19.899999999999999" customHeight="1" x14ac:dyDescent="0.2">
      <c r="A93" s="453">
        <v>200</v>
      </c>
      <c r="B93" s="502" t="s">
        <v>2</v>
      </c>
      <c r="C93" s="647" t="s">
        <v>463</v>
      </c>
      <c r="D93" s="555" t="s">
        <v>1723</v>
      </c>
      <c r="E93" s="455">
        <v>200</v>
      </c>
      <c r="F93" s="456">
        <v>200</v>
      </c>
      <c r="G93" s="457"/>
    </row>
    <row r="94" spans="1:8" ht="12" customHeight="1" x14ac:dyDescent="0.2">
      <c r="A94" s="232">
        <v>200</v>
      </c>
      <c r="B94" s="502" t="s">
        <v>2</v>
      </c>
      <c r="C94" s="234" t="s">
        <v>464</v>
      </c>
      <c r="D94" s="555" t="s">
        <v>1724</v>
      </c>
      <c r="E94" s="236">
        <v>200</v>
      </c>
      <c r="F94" s="237">
        <v>200</v>
      </c>
      <c r="G94" s="2074"/>
    </row>
    <row r="95" spans="1:8" ht="12" customHeight="1" x14ac:dyDescent="0.2">
      <c r="A95" s="453">
        <v>100</v>
      </c>
      <c r="B95" s="361" t="s">
        <v>2</v>
      </c>
      <c r="C95" s="647" t="s">
        <v>462</v>
      </c>
      <c r="D95" s="555" t="s">
        <v>1725</v>
      </c>
      <c r="E95" s="455">
        <v>100</v>
      </c>
      <c r="F95" s="456">
        <v>100</v>
      </c>
      <c r="G95" s="457"/>
    </row>
    <row r="96" spans="1:8" ht="12" customHeight="1" x14ac:dyDescent="0.2">
      <c r="A96" s="232">
        <v>300</v>
      </c>
      <c r="B96" s="361" t="s">
        <v>2</v>
      </c>
      <c r="C96" s="234" t="s">
        <v>466</v>
      </c>
      <c r="D96" s="555" t="s">
        <v>1726</v>
      </c>
      <c r="E96" s="236">
        <v>300</v>
      </c>
      <c r="F96" s="237">
        <v>300</v>
      </c>
      <c r="G96" s="2074"/>
    </row>
    <row r="97" spans="1:8" ht="12" customHeight="1" x14ac:dyDescent="0.2">
      <c r="A97" s="474">
        <v>150</v>
      </c>
      <c r="B97" s="366" t="s">
        <v>2</v>
      </c>
      <c r="C97" s="1296" t="s">
        <v>461</v>
      </c>
      <c r="D97" s="375" t="s">
        <v>1727</v>
      </c>
      <c r="E97" s="475">
        <v>150</v>
      </c>
      <c r="F97" s="476">
        <v>150</v>
      </c>
      <c r="G97" s="2075"/>
    </row>
    <row r="98" spans="1:8" ht="12" customHeight="1" x14ac:dyDescent="0.2">
      <c r="A98" s="645">
        <v>100</v>
      </c>
      <c r="B98" s="502" t="s">
        <v>2</v>
      </c>
      <c r="C98" s="1296" t="s">
        <v>1455</v>
      </c>
      <c r="D98" s="2316" t="s">
        <v>1728</v>
      </c>
      <c r="E98" s="236">
        <v>100</v>
      </c>
      <c r="F98" s="655">
        <v>100</v>
      </c>
      <c r="G98" s="414"/>
    </row>
    <row r="99" spans="1:8" ht="12" customHeight="1" x14ac:dyDescent="0.2">
      <c r="A99" s="453">
        <v>400</v>
      </c>
      <c r="B99" s="361" t="s">
        <v>2</v>
      </c>
      <c r="C99" s="647" t="s">
        <v>1456</v>
      </c>
      <c r="D99" s="2316" t="s">
        <v>1729</v>
      </c>
      <c r="E99" s="236">
        <v>400</v>
      </c>
      <c r="F99" s="456">
        <v>400</v>
      </c>
      <c r="G99" s="414"/>
    </row>
    <row r="100" spans="1:8" ht="12" customHeight="1" x14ac:dyDescent="0.2">
      <c r="A100" s="453">
        <v>200</v>
      </c>
      <c r="B100" s="361" t="s">
        <v>2</v>
      </c>
      <c r="C100" s="647" t="s">
        <v>1459</v>
      </c>
      <c r="D100" s="2316" t="s">
        <v>1730</v>
      </c>
      <c r="E100" s="236">
        <v>200</v>
      </c>
      <c r="F100" s="456">
        <v>200</v>
      </c>
      <c r="G100" s="414"/>
    </row>
    <row r="101" spans="1:8" ht="12.75" customHeight="1" thickBot="1" x14ac:dyDescent="0.25">
      <c r="A101" s="458"/>
      <c r="B101" s="2877" t="s">
        <v>2</v>
      </c>
      <c r="C101" s="2878" t="s">
        <v>2148</v>
      </c>
      <c r="D101" s="563" t="s">
        <v>2149</v>
      </c>
      <c r="E101" s="243">
        <v>400</v>
      </c>
      <c r="F101" s="463"/>
      <c r="G101" s="2879" t="s">
        <v>2679</v>
      </c>
    </row>
    <row r="102" spans="1:8" ht="12" customHeight="1" x14ac:dyDescent="0.2">
      <c r="A102" s="167"/>
      <c r="B102" s="339"/>
      <c r="C102" s="2317"/>
      <c r="D102" s="564"/>
      <c r="E102" s="557"/>
      <c r="F102" s="167"/>
    </row>
    <row r="103" spans="1:8" ht="12" customHeight="1" x14ac:dyDescent="0.2">
      <c r="A103" s="167"/>
      <c r="B103" s="339"/>
      <c r="C103" s="2317"/>
      <c r="D103" s="564"/>
      <c r="E103" s="557"/>
      <c r="F103" s="167"/>
    </row>
    <row r="104" spans="1:8" ht="18.75" customHeight="1" x14ac:dyDescent="0.2">
      <c r="B104" s="161" t="s">
        <v>2274</v>
      </c>
      <c r="C104" s="161"/>
      <c r="D104" s="161"/>
      <c r="E104" s="161"/>
      <c r="F104" s="161"/>
      <c r="G104" s="161"/>
    </row>
    <row r="105" spans="1:8" ht="15.75" customHeight="1" thickBot="1" x14ac:dyDescent="0.25">
      <c r="B105" s="169"/>
      <c r="C105" s="169"/>
      <c r="D105" s="169"/>
      <c r="E105" s="143"/>
      <c r="F105" s="143"/>
      <c r="G105" s="143" t="s">
        <v>105</v>
      </c>
      <c r="H105" s="161"/>
    </row>
    <row r="106" spans="1:8" s="188" customFormat="1" ht="15" customHeight="1" x14ac:dyDescent="0.25">
      <c r="A106" s="3116" t="s">
        <v>1828</v>
      </c>
      <c r="B106" s="3118" t="s">
        <v>148</v>
      </c>
      <c r="C106" s="3120" t="s">
        <v>2276</v>
      </c>
      <c r="D106" s="3122" t="s">
        <v>2275</v>
      </c>
      <c r="E106" s="3126" t="s">
        <v>1951</v>
      </c>
      <c r="F106" s="3128" t="s">
        <v>1952</v>
      </c>
      <c r="G106" s="3132" t="s">
        <v>151</v>
      </c>
      <c r="H106" s="170"/>
    </row>
    <row r="107" spans="1:8" s="188" customFormat="1" ht="15.75" customHeight="1" thickBot="1" x14ac:dyDescent="0.25">
      <c r="A107" s="3117"/>
      <c r="B107" s="3119"/>
      <c r="C107" s="3121"/>
      <c r="D107" s="3123"/>
      <c r="E107" s="3127"/>
      <c r="F107" s="3156"/>
      <c r="G107" s="3133"/>
      <c r="H107" s="162"/>
    </row>
    <row r="108" spans="1:8" ht="16.5" customHeight="1" thickBot="1" x14ac:dyDescent="0.25">
      <c r="A108" s="224">
        <f>A109</f>
        <v>0</v>
      </c>
      <c r="B108" s="566" t="s">
        <v>2</v>
      </c>
      <c r="C108" s="226" t="s">
        <v>2278</v>
      </c>
      <c r="D108" s="567" t="s">
        <v>153</v>
      </c>
      <c r="E108" s="565">
        <f>E109</f>
        <v>8313352</v>
      </c>
      <c r="F108" s="224">
        <f>F109</f>
        <v>8313352</v>
      </c>
      <c r="G108" s="568" t="s">
        <v>6</v>
      </c>
      <c r="H108" s="162"/>
    </row>
    <row r="109" spans="1:8" ht="14.25" customHeight="1" x14ac:dyDescent="0.2">
      <c r="A109" s="658">
        <f>SUM(A110:A112)</f>
        <v>0</v>
      </c>
      <c r="B109" s="570" t="s">
        <v>6</v>
      </c>
      <c r="C109" s="571" t="s">
        <v>6</v>
      </c>
      <c r="D109" s="572" t="s">
        <v>2277</v>
      </c>
      <c r="E109" s="573">
        <f>SUM(E110:E112)</f>
        <v>8313352</v>
      </c>
      <c r="F109" s="574">
        <f>SUM(F110:F112)</f>
        <v>8313352</v>
      </c>
      <c r="G109" s="575"/>
      <c r="H109" s="188"/>
    </row>
    <row r="110" spans="1:8" x14ac:dyDescent="0.2">
      <c r="A110" s="639">
        <v>0</v>
      </c>
      <c r="B110" s="529" t="s">
        <v>154</v>
      </c>
      <c r="C110" s="2318" t="s">
        <v>2280</v>
      </c>
      <c r="D110" s="2319" t="s">
        <v>2281</v>
      </c>
      <c r="E110" s="576">
        <v>363352</v>
      </c>
      <c r="F110" s="577">
        <v>363352</v>
      </c>
      <c r="G110" s="221"/>
      <c r="H110" s="162"/>
    </row>
    <row r="111" spans="1:8" x14ac:dyDescent="0.2">
      <c r="A111" s="639">
        <v>0</v>
      </c>
      <c r="B111" s="529" t="s">
        <v>154</v>
      </c>
      <c r="C111" s="2320" t="s">
        <v>2279</v>
      </c>
      <c r="D111" s="2319" t="s">
        <v>2282</v>
      </c>
      <c r="E111" s="576">
        <v>2130000</v>
      </c>
      <c r="F111" s="577">
        <v>2130000</v>
      </c>
      <c r="G111" s="221"/>
      <c r="H111" s="162"/>
    </row>
    <row r="112" spans="1:8" ht="12" thickBot="1" x14ac:dyDescent="0.25">
      <c r="A112" s="2221">
        <v>0</v>
      </c>
      <c r="B112" s="578" t="s">
        <v>154</v>
      </c>
      <c r="C112" s="2321" t="s">
        <v>2279</v>
      </c>
      <c r="D112" s="2322" t="s">
        <v>2283</v>
      </c>
      <c r="E112" s="2077">
        <v>5820000</v>
      </c>
      <c r="F112" s="2078">
        <v>5820000</v>
      </c>
      <c r="G112" s="2222"/>
      <c r="H112" s="162"/>
    </row>
    <row r="113" spans="1:8" x14ac:dyDescent="0.2">
      <c r="B113" s="162"/>
      <c r="E113" s="162"/>
      <c r="F113" s="162"/>
      <c r="G113" s="162"/>
    </row>
    <row r="115" spans="1:8" ht="18.75" customHeight="1" x14ac:dyDescent="0.2">
      <c r="B115" s="161" t="s">
        <v>409</v>
      </c>
      <c r="C115" s="161"/>
      <c r="D115" s="161"/>
      <c r="E115" s="161"/>
      <c r="F115" s="161"/>
      <c r="G115" s="161"/>
      <c r="H115" s="161"/>
    </row>
    <row r="116" spans="1:8" ht="18.75" customHeight="1" thickBot="1" x14ac:dyDescent="0.25">
      <c r="B116" s="161"/>
      <c r="C116" s="161"/>
      <c r="D116" s="161"/>
      <c r="E116" s="161"/>
      <c r="F116" s="161"/>
      <c r="G116" s="161"/>
      <c r="H116" s="161"/>
    </row>
    <row r="117" spans="1:8" x14ac:dyDescent="0.2">
      <c r="A117" s="3116" t="s">
        <v>1828</v>
      </c>
      <c r="B117" s="3138" t="s">
        <v>273</v>
      </c>
      <c r="C117" s="3140" t="s">
        <v>410</v>
      </c>
      <c r="D117" s="3143" t="s">
        <v>254</v>
      </c>
      <c r="E117" s="3126" t="s">
        <v>1951</v>
      </c>
      <c r="F117" s="3128" t="s">
        <v>1952</v>
      </c>
      <c r="G117" s="3132" t="s">
        <v>151</v>
      </c>
    </row>
    <row r="118" spans="1:8" ht="12" thickBot="1" x14ac:dyDescent="0.25">
      <c r="A118" s="3117"/>
      <c r="B118" s="3163"/>
      <c r="C118" s="3160"/>
      <c r="D118" s="3144"/>
      <c r="E118" s="3127"/>
      <c r="F118" s="3156"/>
      <c r="G118" s="3133"/>
    </row>
    <row r="119" spans="1:8" ht="12" thickBot="1" x14ac:dyDescent="0.25">
      <c r="A119" s="147">
        <f>A120+A142</f>
        <v>86405</v>
      </c>
      <c r="B119" s="245" t="s">
        <v>2</v>
      </c>
      <c r="C119" s="370" t="s">
        <v>152</v>
      </c>
      <c r="D119" s="245" t="s">
        <v>153</v>
      </c>
      <c r="E119" s="147">
        <f>E120+E142</f>
        <v>47005</v>
      </c>
      <c r="F119" s="147">
        <f>F120+F142</f>
        <v>48905</v>
      </c>
      <c r="G119" s="2875" t="s">
        <v>2678</v>
      </c>
      <c r="H119" s="2876"/>
    </row>
    <row r="120" spans="1:8" x14ac:dyDescent="0.2">
      <c r="A120" s="638">
        <f>SUM(A121:A141)</f>
        <v>9355</v>
      </c>
      <c r="B120" s="1825" t="s">
        <v>6</v>
      </c>
      <c r="C120" s="532" t="s">
        <v>6</v>
      </c>
      <c r="D120" s="533" t="s">
        <v>411</v>
      </c>
      <c r="E120" s="1827">
        <f>SUM(E121:E141)</f>
        <v>19705</v>
      </c>
      <c r="F120" s="649">
        <f>SUM(F121:F141)</f>
        <v>20705</v>
      </c>
      <c r="G120" s="520"/>
    </row>
    <row r="121" spans="1:8" ht="12.75" customHeight="1" x14ac:dyDescent="0.2">
      <c r="A121" s="279">
        <v>300</v>
      </c>
      <c r="B121" s="1964" t="s">
        <v>2</v>
      </c>
      <c r="C121" s="1965" t="s">
        <v>412</v>
      </c>
      <c r="D121" s="1966" t="s">
        <v>1731</v>
      </c>
      <c r="E121" s="521">
        <v>300</v>
      </c>
      <c r="F121" s="281">
        <v>300</v>
      </c>
      <c r="G121" s="219"/>
    </row>
    <row r="122" spans="1:8" x14ac:dyDescent="0.2">
      <c r="A122" s="279">
        <v>2500</v>
      </c>
      <c r="B122" s="1964" t="s">
        <v>2</v>
      </c>
      <c r="C122" s="1968" t="s">
        <v>414</v>
      </c>
      <c r="D122" s="2880" t="s">
        <v>2327</v>
      </c>
      <c r="E122" s="521">
        <v>2500</v>
      </c>
      <c r="F122" s="281">
        <v>2500</v>
      </c>
      <c r="G122" s="416"/>
    </row>
    <row r="123" spans="1:8" x14ac:dyDescent="0.2">
      <c r="A123" s="279">
        <v>1500</v>
      </c>
      <c r="B123" s="1964" t="s">
        <v>2</v>
      </c>
      <c r="C123" s="1969" t="s">
        <v>415</v>
      </c>
      <c r="D123" s="2881" t="s">
        <v>2328</v>
      </c>
      <c r="E123" s="521">
        <v>1500</v>
      </c>
      <c r="F123" s="281">
        <v>1500</v>
      </c>
      <c r="G123" s="416"/>
    </row>
    <row r="124" spans="1:8" x14ac:dyDescent="0.2">
      <c r="A124" s="639">
        <v>135</v>
      </c>
      <c r="B124" s="1964" t="s">
        <v>2</v>
      </c>
      <c r="C124" s="1970" t="s">
        <v>416</v>
      </c>
      <c r="D124" s="1966" t="s">
        <v>1732</v>
      </c>
      <c r="E124" s="576">
        <v>135</v>
      </c>
      <c r="F124" s="577">
        <v>135</v>
      </c>
      <c r="G124" s="221"/>
    </row>
    <row r="125" spans="1:8" ht="12.75" customHeight="1" x14ac:dyDescent="0.2">
      <c r="A125" s="639">
        <v>135</v>
      </c>
      <c r="B125" s="1964" t="s">
        <v>2</v>
      </c>
      <c r="C125" s="1970" t="s">
        <v>417</v>
      </c>
      <c r="D125" s="1966" t="s">
        <v>1733</v>
      </c>
      <c r="E125" s="576">
        <v>135</v>
      </c>
      <c r="F125" s="577">
        <v>135</v>
      </c>
      <c r="G125" s="221"/>
    </row>
    <row r="126" spans="1:8" x14ac:dyDescent="0.2">
      <c r="A126" s="639">
        <v>135</v>
      </c>
      <c r="B126" s="1964" t="s">
        <v>2</v>
      </c>
      <c r="C126" s="1970" t="s">
        <v>1453</v>
      </c>
      <c r="D126" s="1966" t="s">
        <v>1734</v>
      </c>
      <c r="E126" s="576">
        <v>135</v>
      </c>
      <c r="F126" s="577">
        <v>135</v>
      </c>
      <c r="G126" s="221"/>
    </row>
    <row r="127" spans="1:8" x14ac:dyDescent="0.2">
      <c r="A127" s="640">
        <v>200</v>
      </c>
      <c r="B127" s="1964" t="s">
        <v>2</v>
      </c>
      <c r="C127" s="1970" t="s">
        <v>418</v>
      </c>
      <c r="D127" s="1966" t="s">
        <v>1735</v>
      </c>
      <c r="E127" s="1828">
        <v>200</v>
      </c>
      <c r="F127" s="650">
        <v>200</v>
      </c>
      <c r="G127" s="1833"/>
    </row>
    <row r="128" spans="1:8" ht="22.5" x14ac:dyDescent="0.2">
      <c r="A128" s="639">
        <v>500</v>
      </c>
      <c r="B128" s="1964" t="s">
        <v>2</v>
      </c>
      <c r="C128" s="1969" t="s">
        <v>419</v>
      </c>
      <c r="D128" s="1967" t="s">
        <v>1736</v>
      </c>
      <c r="E128" s="576">
        <v>300</v>
      </c>
      <c r="F128" s="577">
        <v>300</v>
      </c>
      <c r="G128" s="1834"/>
    </row>
    <row r="129" spans="1:7" ht="22.5" x14ac:dyDescent="0.2">
      <c r="A129" s="279">
        <v>200</v>
      </c>
      <c r="B129" s="1971" t="s">
        <v>2</v>
      </c>
      <c r="C129" s="1972" t="s">
        <v>459</v>
      </c>
      <c r="D129" s="1973" t="s">
        <v>1737</v>
      </c>
      <c r="E129" s="521">
        <v>200</v>
      </c>
      <c r="F129" s="281">
        <v>200</v>
      </c>
      <c r="G129" s="221"/>
    </row>
    <row r="130" spans="1:7" x14ac:dyDescent="0.2">
      <c r="A130" s="453">
        <v>100</v>
      </c>
      <c r="B130" s="1971" t="s">
        <v>2</v>
      </c>
      <c r="C130" s="1972" t="s">
        <v>458</v>
      </c>
      <c r="D130" s="1973" t="s">
        <v>1738</v>
      </c>
      <c r="E130" s="1829">
        <v>100</v>
      </c>
      <c r="F130" s="456">
        <v>100</v>
      </c>
      <c r="G130" s="334"/>
    </row>
    <row r="131" spans="1:7" x14ac:dyDescent="0.2">
      <c r="A131" s="453">
        <v>300</v>
      </c>
      <c r="B131" s="1971" t="s">
        <v>2</v>
      </c>
      <c r="C131" s="1972" t="s">
        <v>1454</v>
      </c>
      <c r="D131" s="1973" t="s">
        <v>1460</v>
      </c>
      <c r="E131" s="1829">
        <v>300</v>
      </c>
      <c r="F131" s="456">
        <v>300</v>
      </c>
      <c r="G131" s="334"/>
    </row>
    <row r="132" spans="1:7" x14ac:dyDescent="0.2">
      <c r="A132" s="453">
        <v>800</v>
      </c>
      <c r="B132" s="1971" t="s">
        <v>2</v>
      </c>
      <c r="C132" s="2323" t="s">
        <v>1462</v>
      </c>
      <c r="D132" s="1973" t="s">
        <v>2329</v>
      </c>
      <c r="E132" s="1829">
        <v>1000</v>
      </c>
      <c r="F132" s="456">
        <v>1000</v>
      </c>
      <c r="G132" s="416"/>
    </row>
    <row r="133" spans="1:7" ht="22.5" x14ac:dyDescent="0.2">
      <c r="A133" s="453">
        <v>1000</v>
      </c>
      <c r="B133" s="1971" t="s">
        <v>2</v>
      </c>
      <c r="C133" s="2324" t="s">
        <v>1970</v>
      </c>
      <c r="D133" s="1973" t="s">
        <v>1841</v>
      </c>
      <c r="E133" s="1829">
        <v>1500</v>
      </c>
      <c r="F133" s="456">
        <v>1500</v>
      </c>
      <c r="G133" s="334"/>
    </row>
    <row r="134" spans="1:7" ht="12.75" customHeight="1" x14ac:dyDescent="0.2">
      <c r="A134" s="453">
        <v>500</v>
      </c>
      <c r="B134" s="1971" t="s">
        <v>2</v>
      </c>
      <c r="C134" s="2324" t="s">
        <v>2330</v>
      </c>
      <c r="D134" s="1973" t="s">
        <v>2331</v>
      </c>
      <c r="E134" s="1829">
        <v>500</v>
      </c>
      <c r="F134" s="456">
        <v>500</v>
      </c>
      <c r="G134" s="334"/>
    </row>
    <row r="135" spans="1:7" ht="22.5" x14ac:dyDescent="0.2">
      <c r="A135" s="474"/>
      <c r="B135" s="1974" t="s">
        <v>2</v>
      </c>
      <c r="C135" s="2327" t="s">
        <v>2153</v>
      </c>
      <c r="D135" s="2328" t="s">
        <v>2154</v>
      </c>
      <c r="E135" s="1830">
        <v>10000</v>
      </c>
      <c r="F135" s="476">
        <v>10000</v>
      </c>
      <c r="G135" s="1525"/>
    </row>
    <row r="136" spans="1:7" ht="22.5" x14ac:dyDescent="0.2">
      <c r="A136" s="453"/>
      <c r="B136" s="1971" t="s">
        <v>2</v>
      </c>
      <c r="C136" s="2324" t="s">
        <v>2155</v>
      </c>
      <c r="D136" s="1973" t="s">
        <v>2156</v>
      </c>
      <c r="E136" s="1829">
        <v>600</v>
      </c>
      <c r="F136" s="456">
        <v>600</v>
      </c>
      <c r="G136" s="334"/>
    </row>
    <row r="137" spans="1:7" ht="12.75" customHeight="1" x14ac:dyDescent="0.2">
      <c r="A137" s="453"/>
      <c r="B137" s="1971" t="s">
        <v>2</v>
      </c>
      <c r="C137" s="2324" t="s">
        <v>2157</v>
      </c>
      <c r="D137" s="1973" t="s">
        <v>2158</v>
      </c>
      <c r="E137" s="1829">
        <v>300</v>
      </c>
      <c r="F137" s="456">
        <v>300</v>
      </c>
      <c r="G137" s="334"/>
    </row>
    <row r="138" spans="1:7" ht="12.75" customHeight="1" x14ac:dyDescent="0.2">
      <c r="A138" s="453"/>
      <c r="B138" s="1971" t="s">
        <v>2</v>
      </c>
      <c r="C138" s="2324" t="s">
        <v>2332</v>
      </c>
      <c r="D138" s="1973" t="s">
        <v>2333</v>
      </c>
      <c r="E138" s="2325"/>
      <c r="F138" s="2326">
        <v>1000</v>
      </c>
      <c r="G138" s="221" t="s">
        <v>2159</v>
      </c>
    </row>
    <row r="139" spans="1:7" ht="22.5" x14ac:dyDescent="0.2">
      <c r="A139" s="474">
        <v>600</v>
      </c>
      <c r="B139" s="1974" t="s">
        <v>2</v>
      </c>
      <c r="C139" s="2883" t="s">
        <v>1461</v>
      </c>
      <c r="D139" s="2328" t="s">
        <v>1739</v>
      </c>
      <c r="E139" s="2884"/>
      <c r="F139" s="2885"/>
      <c r="G139" s="1525" t="s">
        <v>2680</v>
      </c>
    </row>
    <row r="140" spans="1:7" ht="22.5" customHeight="1" x14ac:dyDescent="0.2">
      <c r="A140" s="453">
        <v>400</v>
      </c>
      <c r="B140" s="1971" t="s">
        <v>2</v>
      </c>
      <c r="C140" s="2324" t="s">
        <v>1972</v>
      </c>
      <c r="D140" s="1973" t="s">
        <v>1846</v>
      </c>
      <c r="E140" s="2325"/>
      <c r="F140" s="2326"/>
      <c r="G140" s="1525" t="s">
        <v>2680</v>
      </c>
    </row>
    <row r="141" spans="1:7" ht="12.75" customHeight="1" thickBot="1" x14ac:dyDescent="0.25">
      <c r="A141" s="453">
        <v>50</v>
      </c>
      <c r="B141" s="1971" t="s">
        <v>2</v>
      </c>
      <c r="C141" s="2324" t="s">
        <v>1971</v>
      </c>
      <c r="D141" s="1973" t="s">
        <v>1845</v>
      </c>
      <c r="E141" s="2325"/>
      <c r="F141" s="2326"/>
      <c r="G141" s="2882"/>
    </row>
    <row r="142" spans="1:7" ht="12" thickBot="1" x14ac:dyDescent="0.25">
      <c r="A142" s="2329">
        <f>A143+A151+A177</f>
        <v>77050</v>
      </c>
      <c r="B142" s="2330" t="s">
        <v>2</v>
      </c>
      <c r="C142" s="2331" t="s">
        <v>6</v>
      </c>
      <c r="D142" s="2332" t="s">
        <v>406</v>
      </c>
      <c r="E142" s="2333">
        <f>E143+E151+E177</f>
        <v>27300</v>
      </c>
      <c r="F142" s="649">
        <f>F143+F151+F177</f>
        <v>28200</v>
      </c>
      <c r="G142" s="2334" t="s">
        <v>2678</v>
      </c>
    </row>
    <row r="143" spans="1:7" x14ac:dyDescent="0.2">
      <c r="A143" s="2335">
        <f>SUM(A144:A150)</f>
        <v>53000</v>
      </c>
      <c r="B143" s="2336" t="s">
        <v>6</v>
      </c>
      <c r="C143" s="2337" t="s">
        <v>6</v>
      </c>
      <c r="D143" s="2338" t="s">
        <v>420</v>
      </c>
      <c r="E143" s="2339">
        <f>SUM(E144:E150)</f>
        <v>3000</v>
      </c>
      <c r="F143" s="2340">
        <f>SUM(F144:F150)</f>
        <v>3000</v>
      </c>
      <c r="G143" s="599"/>
    </row>
    <row r="144" spans="1:7" ht="12.75" customHeight="1" x14ac:dyDescent="0.2">
      <c r="A144" s="1984">
        <v>1000</v>
      </c>
      <c r="B144" s="1975" t="s">
        <v>2</v>
      </c>
      <c r="C144" s="1976" t="s">
        <v>421</v>
      </c>
      <c r="D144" s="1977" t="s">
        <v>422</v>
      </c>
      <c r="E144" s="543">
        <v>1000</v>
      </c>
      <c r="F144" s="651">
        <v>1000</v>
      </c>
      <c r="G144" s="1831"/>
    </row>
    <row r="145" spans="1:7" ht="22.5" x14ac:dyDescent="0.2">
      <c r="A145" s="1984">
        <v>500</v>
      </c>
      <c r="B145" s="1975" t="s">
        <v>2</v>
      </c>
      <c r="C145" s="1976" t="s">
        <v>423</v>
      </c>
      <c r="D145" s="1978" t="s">
        <v>424</v>
      </c>
      <c r="E145" s="543">
        <v>500</v>
      </c>
      <c r="F145" s="651">
        <v>500</v>
      </c>
      <c r="G145" s="1831"/>
    </row>
    <row r="146" spans="1:7" ht="22.5" x14ac:dyDescent="0.2">
      <c r="A146" s="1984">
        <v>300</v>
      </c>
      <c r="B146" s="1975" t="s">
        <v>2</v>
      </c>
      <c r="C146" s="1976" t="s">
        <v>425</v>
      </c>
      <c r="D146" s="1979" t="s">
        <v>426</v>
      </c>
      <c r="E146" s="543">
        <v>300</v>
      </c>
      <c r="F146" s="651">
        <v>300</v>
      </c>
      <c r="G146" s="1831"/>
    </row>
    <row r="147" spans="1:7" ht="22.5" x14ac:dyDescent="0.2">
      <c r="A147" s="1984">
        <v>200</v>
      </c>
      <c r="B147" s="1975" t="s">
        <v>2</v>
      </c>
      <c r="C147" s="1976" t="s">
        <v>427</v>
      </c>
      <c r="D147" s="1980" t="s">
        <v>428</v>
      </c>
      <c r="E147" s="543">
        <v>200</v>
      </c>
      <c r="F147" s="651">
        <v>200</v>
      </c>
      <c r="G147" s="1831"/>
    </row>
    <row r="148" spans="1:7" ht="12.75" customHeight="1" x14ac:dyDescent="0.2">
      <c r="A148" s="1984">
        <v>50000</v>
      </c>
      <c r="B148" s="1971" t="s">
        <v>2</v>
      </c>
      <c r="C148" s="2324" t="s">
        <v>1973</v>
      </c>
      <c r="D148" s="1973" t="s">
        <v>1842</v>
      </c>
      <c r="E148" s="543"/>
      <c r="F148" s="651"/>
      <c r="G148" s="601"/>
    </row>
    <row r="149" spans="1:7" ht="12.75" customHeight="1" x14ac:dyDescent="0.2">
      <c r="A149" s="1984">
        <v>500</v>
      </c>
      <c r="B149" s="1971" t="s">
        <v>2</v>
      </c>
      <c r="C149" s="2324" t="s">
        <v>1974</v>
      </c>
      <c r="D149" s="1973" t="s">
        <v>1975</v>
      </c>
      <c r="E149" s="543">
        <v>500</v>
      </c>
      <c r="F149" s="651">
        <v>500</v>
      </c>
      <c r="G149" s="1832"/>
    </row>
    <row r="150" spans="1:7" ht="12.75" customHeight="1" x14ac:dyDescent="0.2">
      <c r="A150" s="1984">
        <v>500</v>
      </c>
      <c r="B150" s="1971" t="s">
        <v>2</v>
      </c>
      <c r="C150" s="2887" t="s">
        <v>1847</v>
      </c>
      <c r="D150" s="1973" t="s">
        <v>1844</v>
      </c>
      <c r="E150" s="543">
        <v>500</v>
      </c>
      <c r="F150" s="237">
        <v>500</v>
      </c>
      <c r="G150" s="1525"/>
    </row>
    <row r="151" spans="1:7" x14ac:dyDescent="0.2">
      <c r="A151" s="2341">
        <f>SUM(A152:A176)</f>
        <v>17700</v>
      </c>
      <c r="B151" s="2342" t="s">
        <v>6</v>
      </c>
      <c r="C151" s="2343" t="s">
        <v>6</v>
      </c>
      <c r="D151" s="2344" t="s">
        <v>468</v>
      </c>
      <c r="E151" s="2345">
        <f>SUM(E152:E176)</f>
        <v>17950</v>
      </c>
      <c r="F151" s="2886">
        <f>SUM(F152:F176)</f>
        <v>18850</v>
      </c>
      <c r="G151" s="2346" t="s">
        <v>2678</v>
      </c>
    </row>
    <row r="152" spans="1:7" ht="12.75" customHeight="1" x14ac:dyDescent="0.2">
      <c r="A152" s="232">
        <v>200</v>
      </c>
      <c r="B152" s="1982" t="s">
        <v>2</v>
      </c>
      <c r="C152" s="1976" t="s">
        <v>1976</v>
      </c>
      <c r="D152" s="2347" t="s">
        <v>1829</v>
      </c>
      <c r="E152" s="236">
        <v>200</v>
      </c>
      <c r="F152" s="237">
        <v>200</v>
      </c>
      <c r="G152" s="601"/>
    </row>
    <row r="153" spans="1:7" ht="12.75" customHeight="1" x14ac:dyDescent="0.2">
      <c r="A153" s="1523">
        <v>15300</v>
      </c>
      <c r="B153" s="1983" t="s">
        <v>2</v>
      </c>
      <c r="C153" s="2327" t="s">
        <v>1848</v>
      </c>
      <c r="D153" s="2348" t="s">
        <v>1830</v>
      </c>
      <c r="E153" s="475">
        <v>15300</v>
      </c>
      <c r="F153" s="476">
        <v>15300</v>
      </c>
      <c r="G153" s="1525"/>
    </row>
    <row r="154" spans="1:7" ht="22.5" x14ac:dyDescent="0.2">
      <c r="A154" s="1523">
        <v>250</v>
      </c>
      <c r="B154" s="1983" t="s">
        <v>2</v>
      </c>
      <c r="C154" s="2327" t="s">
        <v>1977</v>
      </c>
      <c r="D154" s="2348" t="s">
        <v>1831</v>
      </c>
      <c r="E154" s="475">
        <v>250</v>
      </c>
      <c r="F154" s="476">
        <v>250</v>
      </c>
      <c r="G154" s="1525"/>
    </row>
    <row r="155" spans="1:7" ht="12.75" customHeight="1" x14ac:dyDescent="0.2">
      <c r="A155" s="1523">
        <v>200</v>
      </c>
      <c r="B155" s="1983" t="s">
        <v>2</v>
      </c>
      <c r="C155" s="2327" t="s">
        <v>1978</v>
      </c>
      <c r="D155" s="2348" t="s">
        <v>1833</v>
      </c>
      <c r="E155" s="475">
        <v>200</v>
      </c>
      <c r="F155" s="476">
        <v>200</v>
      </c>
      <c r="G155" s="1525"/>
    </row>
    <row r="156" spans="1:7" ht="22.5" x14ac:dyDescent="0.2">
      <c r="A156" s="1523">
        <v>50</v>
      </c>
      <c r="B156" s="1983" t="s">
        <v>2</v>
      </c>
      <c r="C156" s="2327" t="s">
        <v>1979</v>
      </c>
      <c r="D156" s="2348" t="s">
        <v>1980</v>
      </c>
      <c r="E156" s="475">
        <v>50</v>
      </c>
      <c r="F156" s="476">
        <v>50</v>
      </c>
      <c r="G156" s="1525"/>
    </row>
    <row r="157" spans="1:7" ht="22.5" x14ac:dyDescent="0.2">
      <c r="A157" s="1523">
        <v>50</v>
      </c>
      <c r="B157" s="1983" t="s">
        <v>2</v>
      </c>
      <c r="C157" s="2327" t="s">
        <v>1850</v>
      </c>
      <c r="D157" s="2348" t="s">
        <v>1834</v>
      </c>
      <c r="E157" s="475">
        <v>50</v>
      </c>
      <c r="F157" s="476">
        <v>50</v>
      </c>
      <c r="G157" s="1525"/>
    </row>
    <row r="158" spans="1:7" ht="22.5" x14ac:dyDescent="0.2">
      <c r="A158" s="1523">
        <v>50</v>
      </c>
      <c r="B158" s="1983" t="s">
        <v>2</v>
      </c>
      <c r="C158" s="2327" t="s">
        <v>1851</v>
      </c>
      <c r="D158" s="2348" t="s">
        <v>1835</v>
      </c>
      <c r="E158" s="475">
        <v>50</v>
      </c>
      <c r="F158" s="476">
        <v>50</v>
      </c>
      <c r="G158" s="1525"/>
    </row>
    <row r="159" spans="1:7" ht="22.5" x14ac:dyDescent="0.2">
      <c r="A159" s="1523">
        <v>50</v>
      </c>
      <c r="B159" s="1983" t="s">
        <v>2</v>
      </c>
      <c r="C159" s="2327" t="s">
        <v>1852</v>
      </c>
      <c r="D159" s="2348" t="s">
        <v>1836</v>
      </c>
      <c r="E159" s="475">
        <v>50</v>
      </c>
      <c r="F159" s="476">
        <v>50</v>
      </c>
      <c r="G159" s="1525"/>
    </row>
    <row r="160" spans="1:7" ht="12.75" customHeight="1" x14ac:dyDescent="0.2">
      <c r="A160" s="1523">
        <v>150</v>
      </c>
      <c r="B160" s="1983" t="s">
        <v>2</v>
      </c>
      <c r="C160" s="2327" t="s">
        <v>1982</v>
      </c>
      <c r="D160" s="2348" t="s">
        <v>1837</v>
      </c>
      <c r="E160" s="475">
        <v>150</v>
      </c>
      <c r="F160" s="476">
        <v>150</v>
      </c>
      <c r="G160" s="1525"/>
    </row>
    <row r="161" spans="1:7" ht="22.5" x14ac:dyDescent="0.2">
      <c r="A161" s="1523">
        <v>120</v>
      </c>
      <c r="B161" s="1983" t="s">
        <v>2</v>
      </c>
      <c r="C161" s="2327" t="s">
        <v>1983</v>
      </c>
      <c r="D161" s="2348" t="s">
        <v>2334</v>
      </c>
      <c r="E161" s="475">
        <v>120</v>
      </c>
      <c r="F161" s="476">
        <v>120</v>
      </c>
      <c r="G161" s="1525"/>
    </row>
    <row r="162" spans="1:7" ht="12.75" customHeight="1" x14ac:dyDescent="0.2">
      <c r="A162" s="1523">
        <v>70</v>
      </c>
      <c r="B162" s="1983" t="s">
        <v>2</v>
      </c>
      <c r="C162" s="2327" t="s">
        <v>1984</v>
      </c>
      <c r="D162" s="2348" t="s">
        <v>1838</v>
      </c>
      <c r="E162" s="475">
        <v>70</v>
      </c>
      <c r="F162" s="476">
        <v>70</v>
      </c>
      <c r="G162" s="1525"/>
    </row>
    <row r="163" spans="1:7" ht="12.75" customHeight="1" thickBot="1" x14ac:dyDescent="0.25">
      <c r="A163" s="2888">
        <v>70</v>
      </c>
      <c r="B163" s="2889" t="s">
        <v>2</v>
      </c>
      <c r="C163" s="2890" t="s">
        <v>1985</v>
      </c>
      <c r="D163" s="2891" t="s">
        <v>1839</v>
      </c>
      <c r="E163" s="483">
        <v>70</v>
      </c>
      <c r="F163" s="484">
        <v>70</v>
      </c>
      <c r="G163" s="2892"/>
    </row>
    <row r="164" spans="1:7" ht="12.75" customHeight="1" x14ac:dyDescent="0.2">
      <c r="B164" s="162"/>
      <c r="E164" s="162"/>
      <c r="F164" s="162"/>
      <c r="G164" s="162"/>
    </row>
    <row r="165" spans="1:7" x14ac:dyDescent="0.2">
      <c r="A165" s="167"/>
      <c r="B165" s="339"/>
      <c r="C165" s="1260"/>
      <c r="D165" s="564"/>
      <c r="E165" s="167"/>
      <c r="F165" s="167"/>
      <c r="G165" s="167"/>
    </row>
    <row r="166" spans="1:7" ht="15.75" x14ac:dyDescent="0.2">
      <c r="B166" s="161" t="s">
        <v>409</v>
      </c>
      <c r="C166" s="161"/>
      <c r="D166" s="161"/>
      <c r="E166" s="161"/>
      <c r="F166" s="161"/>
      <c r="G166" s="161"/>
    </row>
    <row r="167" spans="1:7" ht="12" thickBot="1" x14ac:dyDescent="0.25">
      <c r="A167" s="167"/>
      <c r="B167" s="339"/>
      <c r="C167" s="1260"/>
      <c r="D167" s="564"/>
      <c r="E167" s="167"/>
      <c r="F167" s="167"/>
      <c r="G167" s="143" t="s">
        <v>105</v>
      </c>
    </row>
    <row r="168" spans="1:7" x14ac:dyDescent="0.2">
      <c r="A168" s="3116" t="s">
        <v>1828</v>
      </c>
      <c r="B168" s="3138" t="s">
        <v>273</v>
      </c>
      <c r="C168" s="3140" t="s">
        <v>410</v>
      </c>
      <c r="D168" s="3122" t="s">
        <v>254</v>
      </c>
      <c r="E168" s="3124" t="s">
        <v>1951</v>
      </c>
      <c r="F168" s="3128" t="s">
        <v>1952</v>
      </c>
      <c r="G168" s="3132" t="s">
        <v>151</v>
      </c>
    </row>
    <row r="169" spans="1:7" ht="12" thickBot="1" x14ac:dyDescent="0.25">
      <c r="A169" s="3117"/>
      <c r="B169" s="3163"/>
      <c r="C169" s="3160"/>
      <c r="D169" s="3123"/>
      <c r="E169" s="3125"/>
      <c r="F169" s="3156"/>
      <c r="G169" s="3133"/>
    </row>
    <row r="170" spans="1:7" ht="12" thickBot="1" x14ac:dyDescent="0.25">
      <c r="A170" s="218" t="s">
        <v>6</v>
      </c>
      <c r="B170" s="145" t="s">
        <v>6</v>
      </c>
      <c r="C170" s="370" t="s">
        <v>6</v>
      </c>
      <c r="D170" s="245" t="s">
        <v>468</v>
      </c>
      <c r="E170" s="218" t="s">
        <v>222</v>
      </c>
      <c r="F170" s="218" t="s">
        <v>222</v>
      </c>
      <c r="G170" s="310" t="s">
        <v>6</v>
      </c>
    </row>
    <row r="171" spans="1:7" ht="12.75" customHeight="1" x14ac:dyDescent="0.2">
      <c r="A171" s="1523">
        <v>70</v>
      </c>
      <c r="B171" s="1983" t="s">
        <v>2</v>
      </c>
      <c r="C171" s="2327" t="s">
        <v>1986</v>
      </c>
      <c r="D171" s="2328" t="s">
        <v>1840</v>
      </c>
      <c r="E171" s="475">
        <v>70</v>
      </c>
      <c r="F171" s="476">
        <v>70</v>
      </c>
      <c r="G171" s="1525"/>
    </row>
    <row r="172" spans="1:7" ht="12.75" customHeight="1" x14ac:dyDescent="0.2">
      <c r="A172" s="1523">
        <v>70</v>
      </c>
      <c r="B172" s="1981" t="s">
        <v>2</v>
      </c>
      <c r="C172" s="2324" t="s">
        <v>1987</v>
      </c>
      <c r="D172" s="1973" t="s">
        <v>1988</v>
      </c>
      <c r="E172" s="475">
        <v>70</v>
      </c>
      <c r="F172" s="476">
        <v>70</v>
      </c>
      <c r="G172" s="1525"/>
    </row>
    <row r="173" spans="1:7" x14ac:dyDescent="0.2">
      <c r="A173" s="2076"/>
      <c r="B173" s="361" t="s">
        <v>2</v>
      </c>
      <c r="C173" s="647" t="s">
        <v>2148</v>
      </c>
      <c r="D173" s="541" t="s">
        <v>2149</v>
      </c>
      <c r="E173" s="236"/>
      <c r="F173" s="456">
        <v>400</v>
      </c>
      <c r="G173" s="457" t="s">
        <v>2681</v>
      </c>
    </row>
    <row r="174" spans="1:7" ht="12.75" customHeight="1" x14ac:dyDescent="0.2">
      <c r="A174" s="2349"/>
      <c r="B174" s="1981" t="s">
        <v>2</v>
      </c>
      <c r="C174" s="2893" t="s">
        <v>2335</v>
      </c>
      <c r="D174" s="2895" t="s">
        <v>2152</v>
      </c>
      <c r="E174" s="2896">
        <v>1250</v>
      </c>
      <c r="F174" s="655">
        <v>1250</v>
      </c>
      <c r="G174" s="238" t="s">
        <v>2159</v>
      </c>
    </row>
    <row r="175" spans="1:7" ht="12.75" customHeight="1" x14ac:dyDescent="0.2">
      <c r="A175" s="2894"/>
      <c r="B175" s="1981" t="s">
        <v>2</v>
      </c>
      <c r="C175" s="2324" t="s">
        <v>2336</v>
      </c>
      <c r="D175" s="1973" t="s">
        <v>2337</v>
      </c>
      <c r="E175" s="455"/>
      <c r="F175" s="456">
        <v>500</v>
      </c>
      <c r="G175" s="221" t="s">
        <v>2682</v>
      </c>
    </row>
    <row r="176" spans="1:7" ht="12.75" customHeight="1" x14ac:dyDescent="0.2">
      <c r="A176" s="1523">
        <v>1000</v>
      </c>
      <c r="B176" s="1983" t="s">
        <v>2</v>
      </c>
      <c r="C176" s="2327" t="s">
        <v>1981</v>
      </c>
      <c r="D176" s="2328" t="s">
        <v>1843</v>
      </c>
      <c r="E176" s="455"/>
      <c r="F176" s="476"/>
      <c r="G176" s="2882"/>
    </row>
    <row r="177" spans="1:8" x14ac:dyDescent="0.2">
      <c r="A177" s="2350">
        <f>SUM(A178:A181)</f>
        <v>6350</v>
      </c>
      <c r="B177" s="2351" t="s">
        <v>6</v>
      </c>
      <c r="C177" s="2352" t="s">
        <v>6</v>
      </c>
      <c r="D177" s="2353" t="s">
        <v>1989</v>
      </c>
      <c r="E177" s="2354">
        <f t="shared" ref="E177:F177" si="0">SUM(E178:E181)</f>
        <v>6350</v>
      </c>
      <c r="F177" s="2355">
        <f t="shared" si="0"/>
        <v>6350</v>
      </c>
      <c r="G177" s="2075"/>
    </row>
    <row r="178" spans="1:8" ht="12.75" customHeight="1" x14ac:dyDescent="0.2">
      <c r="A178" s="2076">
        <v>600</v>
      </c>
      <c r="B178" s="1981" t="s">
        <v>2</v>
      </c>
      <c r="C178" s="2324" t="s">
        <v>1990</v>
      </c>
      <c r="D178" s="2347" t="s">
        <v>2338</v>
      </c>
      <c r="E178" s="455">
        <v>600</v>
      </c>
      <c r="F178" s="456">
        <v>600</v>
      </c>
      <c r="G178" s="1525"/>
    </row>
    <row r="179" spans="1:8" ht="12.75" customHeight="1" x14ac:dyDescent="0.2">
      <c r="A179" s="2076"/>
      <c r="B179" s="1981" t="s">
        <v>2</v>
      </c>
      <c r="C179" s="2324" t="s">
        <v>2150</v>
      </c>
      <c r="D179" s="2347" t="s">
        <v>2151</v>
      </c>
      <c r="E179" s="455">
        <v>5750</v>
      </c>
      <c r="F179" s="456">
        <v>5750</v>
      </c>
      <c r="G179" s="334"/>
    </row>
    <row r="180" spans="1:8" ht="22.5" x14ac:dyDescent="0.2">
      <c r="A180" s="2076"/>
      <c r="B180" s="1981" t="s">
        <v>2</v>
      </c>
      <c r="C180" s="2324" t="s">
        <v>2339</v>
      </c>
      <c r="D180" s="2348" t="s">
        <v>2340</v>
      </c>
      <c r="E180" s="455">
        <v>0</v>
      </c>
      <c r="F180" s="456">
        <v>0</v>
      </c>
      <c r="G180" s="2897" t="s">
        <v>2341</v>
      </c>
    </row>
    <row r="181" spans="1:8" ht="12.75" customHeight="1" thickBot="1" x14ac:dyDescent="0.25">
      <c r="A181" s="2888">
        <v>5750</v>
      </c>
      <c r="B181" s="2889" t="s">
        <v>2</v>
      </c>
      <c r="C181" s="2890" t="s">
        <v>1849</v>
      </c>
      <c r="D181" s="2891" t="s">
        <v>1832</v>
      </c>
      <c r="E181" s="462"/>
      <c r="F181" s="463"/>
      <c r="G181" s="2898"/>
    </row>
    <row r="182" spans="1:8" x14ac:dyDescent="0.2">
      <c r="B182" s="162"/>
      <c r="E182" s="162"/>
      <c r="F182" s="162"/>
      <c r="G182" s="162"/>
    </row>
    <row r="184" spans="1:8" ht="18.75" customHeight="1" x14ac:dyDescent="0.2">
      <c r="B184" s="161" t="s">
        <v>437</v>
      </c>
      <c r="C184" s="161"/>
      <c r="D184" s="161"/>
      <c r="E184" s="161"/>
      <c r="F184" s="161"/>
      <c r="G184" s="161"/>
    </row>
    <row r="185" spans="1:8" ht="15.75" customHeight="1" thickBot="1" x14ac:dyDescent="0.25">
      <c r="B185" s="169"/>
      <c r="C185" s="169"/>
      <c r="D185" s="169"/>
      <c r="E185" s="143"/>
      <c r="F185" s="143"/>
      <c r="G185" s="143" t="s">
        <v>105</v>
      </c>
      <c r="H185" s="161"/>
    </row>
    <row r="186" spans="1:8" s="188" customFormat="1" ht="15" customHeight="1" x14ac:dyDescent="0.25">
      <c r="A186" s="3116" t="s">
        <v>1828</v>
      </c>
      <c r="B186" s="3118" t="s">
        <v>148</v>
      </c>
      <c r="C186" s="3120" t="s">
        <v>438</v>
      </c>
      <c r="D186" s="3122" t="s">
        <v>270</v>
      </c>
      <c r="E186" s="3126" t="s">
        <v>1951</v>
      </c>
      <c r="F186" s="3128" t="s">
        <v>1952</v>
      </c>
      <c r="G186" s="3132" t="s">
        <v>151</v>
      </c>
      <c r="H186" s="170"/>
    </row>
    <row r="187" spans="1:8" s="188" customFormat="1" ht="15.75" customHeight="1" thickBot="1" x14ac:dyDescent="0.25">
      <c r="A187" s="3117"/>
      <c r="B187" s="3119"/>
      <c r="C187" s="3121"/>
      <c r="D187" s="3123"/>
      <c r="E187" s="3127"/>
      <c r="F187" s="3156"/>
      <c r="G187" s="3133"/>
      <c r="H187" s="162"/>
    </row>
    <row r="188" spans="1:8" ht="16.5" customHeight="1" thickBot="1" x14ac:dyDescent="0.25">
      <c r="A188" s="224">
        <f>A189</f>
        <v>188000</v>
      </c>
      <c r="B188" s="566" t="s">
        <v>2</v>
      </c>
      <c r="C188" s="226" t="s">
        <v>152</v>
      </c>
      <c r="D188" s="567" t="s">
        <v>153</v>
      </c>
      <c r="E188" s="565">
        <f>E189</f>
        <v>213500</v>
      </c>
      <c r="F188" s="224">
        <f>F189</f>
        <v>213500</v>
      </c>
      <c r="G188" s="568" t="s">
        <v>6</v>
      </c>
      <c r="H188" s="162"/>
    </row>
    <row r="189" spans="1:8" ht="14.25" customHeight="1" x14ac:dyDescent="0.2">
      <c r="A189" s="658">
        <v>188000</v>
      </c>
      <c r="B189" s="570" t="s">
        <v>6</v>
      </c>
      <c r="C189" s="571" t="s">
        <v>6</v>
      </c>
      <c r="D189" s="572" t="s">
        <v>271</v>
      </c>
      <c r="E189" s="573">
        <f>SUM(E190:E202)</f>
        <v>213500</v>
      </c>
      <c r="F189" s="574">
        <f>SUM(F190:F202)</f>
        <v>213500</v>
      </c>
      <c r="G189" s="575"/>
      <c r="H189" s="188"/>
    </row>
    <row r="190" spans="1:8" ht="22.5" x14ac:dyDescent="0.2">
      <c r="A190" s="639">
        <v>39000</v>
      </c>
      <c r="B190" s="529" t="s">
        <v>2</v>
      </c>
      <c r="C190" s="2318" t="s">
        <v>2163</v>
      </c>
      <c r="D190" s="2319" t="s">
        <v>2342</v>
      </c>
      <c r="E190" s="576">
        <v>30000</v>
      </c>
      <c r="F190" s="577">
        <v>30000</v>
      </c>
      <c r="G190" s="221"/>
      <c r="H190" s="162"/>
    </row>
    <row r="191" spans="1:8" ht="22.5" customHeight="1" x14ac:dyDescent="0.2">
      <c r="A191" s="640">
        <v>20000</v>
      </c>
      <c r="B191" s="529" t="s">
        <v>2</v>
      </c>
      <c r="C191" s="2356" t="s">
        <v>1991</v>
      </c>
      <c r="D191" s="2357" t="s">
        <v>2343</v>
      </c>
      <c r="E191" s="1828">
        <v>40000</v>
      </c>
      <c r="F191" s="650">
        <v>40000</v>
      </c>
      <c r="G191" s="240"/>
      <c r="H191" s="162"/>
    </row>
    <row r="192" spans="1:8" ht="12.75" customHeight="1" x14ac:dyDescent="0.2">
      <c r="A192" s="639">
        <v>15000</v>
      </c>
      <c r="B192" s="529" t="s">
        <v>2</v>
      </c>
      <c r="C192" s="2356" t="s">
        <v>1992</v>
      </c>
      <c r="D192" s="2319" t="s">
        <v>2344</v>
      </c>
      <c r="E192" s="576">
        <v>38000</v>
      </c>
      <c r="F192" s="577">
        <v>38000</v>
      </c>
      <c r="G192" s="338"/>
      <c r="H192" s="162"/>
    </row>
    <row r="193" spans="1:8" ht="22.5" customHeight="1" x14ac:dyDescent="0.2">
      <c r="A193" s="640"/>
      <c r="B193" s="549" t="s">
        <v>2</v>
      </c>
      <c r="C193" s="2356" t="s">
        <v>2345</v>
      </c>
      <c r="D193" s="2357" t="s">
        <v>2160</v>
      </c>
      <c r="E193" s="1828">
        <v>32000</v>
      </c>
      <c r="F193" s="650">
        <v>32000</v>
      </c>
      <c r="G193" s="1784"/>
      <c r="H193" s="162"/>
    </row>
    <row r="194" spans="1:8" ht="22.5" customHeight="1" x14ac:dyDescent="0.2">
      <c r="A194" s="639"/>
      <c r="B194" s="529" t="s">
        <v>2</v>
      </c>
      <c r="C194" s="2356" t="s">
        <v>2346</v>
      </c>
      <c r="D194" s="2319" t="s">
        <v>2347</v>
      </c>
      <c r="E194" s="1828">
        <v>5000</v>
      </c>
      <c r="F194" s="650">
        <v>5000</v>
      </c>
      <c r="G194" s="338"/>
      <c r="H194" s="162"/>
    </row>
    <row r="195" spans="1:8" ht="22.5" customHeight="1" x14ac:dyDescent="0.2">
      <c r="A195" s="639"/>
      <c r="B195" s="529" t="s">
        <v>2</v>
      </c>
      <c r="C195" s="2356" t="s">
        <v>2348</v>
      </c>
      <c r="D195" s="2319" t="s">
        <v>2349</v>
      </c>
      <c r="E195" s="1828">
        <v>15000</v>
      </c>
      <c r="F195" s="650">
        <v>15000</v>
      </c>
      <c r="G195" s="338"/>
      <c r="H195" s="162"/>
    </row>
    <row r="196" spans="1:8" ht="22.5" customHeight="1" x14ac:dyDescent="0.2">
      <c r="A196" s="639"/>
      <c r="B196" s="529" t="s">
        <v>2</v>
      </c>
      <c r="C196" s="2356" t="s">
        <v>2350</v>
      </c>
      <c r="D196" s="2319" t="s">
        <v>2351</v>
      </c>
      <c r="E196" s="1828">
        <v>7000</v>
      </c>
      <c r="F196" s="650">
        <v>7000</v>
      </c>
      <c r="G196" s="338"/>
      <c r="H196" s="162"/>
    </row>
    <row r="197" spans="1:8" ht="22.5" customHeight="1" x14ac:dyDescent="0.2">
      <c r="A197" s="639"/>
      <c r="B197" s="529" t="s">
        <v>2</v>
      </c>
      <c r="C197" s="2356" t="s">
        <v>2352</v>
      </c>
      <c r="D197" s="2319" t="s">
        <v>2353</v>
      </c>
      <c r="E197" s="1828">
        <v>6000</v>
      </c>
      <c r="F197" s="650">
        <v>6000</v>
      </c>
      <c r="G197" s="338"/>
      <c r="H197" s="162"/>
    </row>
    <row r="198" spans="1:8" ht="22.5" customHeight="1" x14ac:dyDescent="0.2">
      <c r="A198" s="639"/>
      <c r="B198" s="529" t="s">
        <v>2</v>
      </c>
      <c r="C198" s="2356" t="s">
        <v>2354</v>
      </c>
      <c r="D198" s="2319" t="s">
        <v>2161</v>
      </c>
      <c r="E198" s="1828">
        <v>2500</v>
      </c>
      <c r="F198" s="650">
        <v>2500</v>
      </c>
      <c r="G198" s="338"/>
      <c r="H198" s="162"/>
    </row>
    <row r="199" spans="1:8" ht="22.5" customHeight="1" x14ac:dyDescent="0.2">
      <c r="A199" s="639"/>
      <c r="B199" s="529" t="s">
        <v>2</v>
      </c>
      <c r="C199" s="2356" t="s">
        <v>2355</v>
      </c>
      <c r="D199" s="2319" t="s">
        <v>2356</v>
      </c>
      <c r="E199" s="1828">
        <v>5000</v>
      </c>
      <c r="F199" s="650">
        <v>5000</v>
      </c>
      <c r="G199" s="338"/>
      <c r="H199" s="162"/>
    </row>
    <row r="200" spans="1:8" ht="22.5" customHeight="1" x14ac:dyDescent="0.2">
      <c r="A200" s="639"/>
      <c r="B200" s="529" t="s">
        <v>2</v>
      </c>
      <c r="C200" s="2356" t="s">
        <v>2357</v>
      </c>
      <c r="D200" s="2319" t="s">
        <v>2358</v>
      </c>
      <c r="E200" s="1828">
        <v>15000</v>
      </c>
      <c r="F200" s="650">
        <v>15000</v>
      </c>
      <c r="G200" s="338"/>
      <c r="H200" s="162"/>
    </row>
    <row r="201" spans="1:8" ht="22.5" customHeight="1" x14ac:dyDescent="0.2">
      <c r="A201" s="639"/>
      <c r="B201" s="529" t="s">
        <v>2</v>
      </c>
      <c r="C201" s="2356" t="s">
        <v>2359</v>
      </c>
      <c r="D201" s="2319" t="s">
        <v>2360</v>
      </c>
      <c r="E201" s="1828">
        <v>6000</v>
      </c>
      <c r="F201" s="650">
        <v>6000</v>
      </c>
      <c r="G201" s="338"/>
      <c r="H201" s="162"/>
    </row>
    <row r="202" spans="1:8" ht="22.5" customHeight="1" thickBot="1" x14ac:dyDescent="0.25">
      <c r="A202" s="1763"/>
      <c r="B202" s="578" t="s">
        <v>2</v>
      </c>
      <c r="C202" s="2321" t="s">
        <v>2361</v>
      </c>
      <c r="D202" s="2322" t="s">
        <v>2162</v>
      </c>
      <c r="E202" s="2077">
        <v>12000</v>
      </c>
      <c r="F202" s="2078">
        <v>12000</v>
      </c>
      <c r="G202" s="2079"/>
      <c r="H202" s="162"/>
    </row>
    <row r="203" spans="1:8" ht="12.75" customHeight="1" x14ac:dyDescent="0.2">
      <c r="A203" s="204"/>
      <c r="B203" s="579"/>
      <c r="D203" s="564"/>
      <c r="E203" s="162"/>
      <c r="F203" s="162"/>
      <c r="G203" s="559"/>
      <c r="H203" s="162"/>
    </row>
    <row r="204" spans="1:8" ht="18" customHeight="1" x14ac:dyDescent="0.2">
      <c r="B204" s="161" t="s">
        <v>439</v>
      </c>
      <c r="C204" s="161"/>
      <c r="D204" s="161"/>
      <c r="E204" s="161"/>
      <c r="F204" s="161"/>
      <c r="G204" s="161"/>
      <c r="H204" s="559"/>
    </row>
    <row r="205" spans="1:8" ht="15" customHeight="1" thickBot="1" x14ac:dyDescent="0.25">
      <c r="B205" s="169"/>
      <c r="C205" s="471"/>
      <c r="D205" s="169"/>
      <c r="E205" s="190"/>
      <c r="F205" s="190"/>
      <c r="G205" s="143" t="s">
        <v>105</v>
      </c>
      <c r="H205" s="161"/>
    </row>
    <row r="206" spans="1:8" ht="15.75" customHeight="1" x14ac:dyDescent="0.2">
      <c r="A206" s="3116" t="s">
        <v>1828</v>
      </c>
      <c r="B206" s="3118" t="s">
        <v>148</v>
      </c>
      <c r="C206" s="3150" t="s">
        <v>440</v>
      </c>
      <c r="D206" s="3143" t="s">
        <v>332</v>
      </c>
      <c r="E206" s="3126" t="s">
        <v>1951</v>
      </c>
      <c r="F206" s="3128" t="s">
        <v>1952</v>
      </c>
      <c r="G206" s="3132" t="s">
        <v>151</v>
      </c>
      <c r="H206" s="387"/>
    </row>
    <row r="207" spans="1:8" ht="12" thickBot="1" x14ac:dyDescent="0.25">
      <c r="A207" s="3117"/>
      <c r="B207" s="3119"/>
      <c r="C207" s="3151"/>
      <c r="D207" s="3144"/>
      <c r="E207" s="3127"/>
      <c r="F207" s="3156"/>
      <c r="G207" s="3133"/>
      <c r="H207" s="162"/>
    </row>
    <row r="208" spans="1:8" s="188" customFormat="1" ht="15.75" customHeight="1" thickBot="1" x14ac:dyDescent="0.3">
      <c r="A208" s="147">
        <f>SUM(A209:A214)</f>
        <v>3679.9</v>
      </c>
      <c r="B208" s="145" t="s">
        <v>2</v>
      </c>
      <c r="C208" s="370" t="s">
        <v>152</v>
      </c>
      <c r="D208" s="245" t="s">
        <v>153</v>
      </c>
      <c r="E208" s="147">
        <f>SUM(E209:E216)</f>
        <v>5249.5249999999996</v>
      </c>
      <c r="F208" s="147">
        <f>SUM(F209:F216)</f>
        <v>5249.5249999999996</v>
      </c>
      <c r="G208" s="178"/>
    </row>
    <row r="209" spans="1:8" ht="22.5" x14ac:dyDescent="0.2">
      <c r="A209" s="2080">
        <v>2000</v>
      </c>
      <c r="B209" s="2081" t="s">
        <v>154</v>
      </c>
      <c r="C209" s="2082" t="s">
        <v>1452</v>
      </c>
      <c r="D209" s="2083" t="s">
        <v>2165</v>
      </c>
      <c r="E209" s="2084"/>
      <c r="F209" s="2085"/>
      <c r="G209" s="2086"/>
      <c r="H209" s="162"/>
    </row>
    <row r="210" spans="1:8" ht="22.5" x14ac:dyDescent="0.2">
      <c r="A210" s="591"/>
      <c r="B210" s="589" t="s">
        <v>154</v>
      </c>
      <c r="C210" s="585" t="s">
        <v>1452</v>
      </c>
      <c r="D210" s="590" t="s">
        <v>2166</v>
      </c>
      <c r="E210" s="592"/>
      <c r="F210" s="586"/>
      <c r="G210" s="562"/>
      <c r="H210" s="162"/>
    </row>
    <row r="211" spans="1:8" ht="33.75" x14ac:dyDescent="0.2">
      <c r="A211" s="587"/>
      <c r="B211" s="584" t="s">
        <v>154</v>
      </c>
      <c r="C211" s="588" t="s">
        <v>1740</v>
      </c>
      <c r="D211" s="2358" t="s">
        <v>2171</v>
      </c>
      <c r="E211" s="2359">
        <v>3578.0920000000001</v>
      </c>
      <c r="F211" s="2360">
        <v>3578.0920000000001</v>
      </c>
      <c r="G211" s="562"/>
      <c r="H211" s="162"/>
    </row>
    <row r="212" spans="1:8" ht="33.75" x14ac:dyDescent="0.2">
      <c r="A212" s="1641"/>
      <c r="B212" s="584" t="s">
        <v>154</v>
      </c>
      <c r="C212" s="588" t="s">
        <v>1740</v>
      </c>
      <c r="D212" s="2358" t="s">
        <v>2172</v>
      </c>
      <c r="E212" s="2361"/>
      <c r="F212" s="2362"/>
      <c r="G212" s="501"/>
      <c r="H212" s="162"/>
    </row>
    <row r="213" spans="1:8" ht="22.5" x14ac:dyDescent="0.2">
      <c r="A213" s="583">
        <v>1679.9</v>
      </c>
      <c r="B213" s="584" t="s">
        <v>154</v>
      </c>
      <c r="C213" s="1986" t="s">
        <v>1993</v>
      </c>
      <c r="D213" s="2363" t="s">
        <v>2167</v>
      </c>
      <c r="E213" s="2359">
        <v>1166.433</v>
      </c>
      <c r="F213" s="2360">
        <v>1166.433</v>
      </c>
      <c r="G213" s="562"/>
      <c r="H213" s="162"/>
    </row>
    <row r="214" spans="1:8" ht="22.5" x14ac:dyDescent="0.2">
      <c r="A214" s="587"/>
      <c r="B214" s="584" t="s">
        <v>154</v>
      </c>
      <c r="C214" s="276" t="s">
        <v>1993</v>
      </c>
      <c r="D214" s="2358" t="s">
        <v>2170</v>
      </c>
      <c r="E214" s="2364"/>
      <c r="F214" s="2365"/>
      <c r="G214" s="501"/>
      <c r="H214" s="162"/>
    </row>
    <row r="215" spans="1:8" ht="14.25" customHeight="1" x14ac:dyDescent="0.2">
      <c r="A215" s="583"/>
      <c r="B215" s="589" t="s">
        <v>154</v>
      </c>
      <c r="C215" s="1986" t="s">
        <v>2164</v>
      </c>
      <c r="D215" s="2363" t="s">
        <v>2168</v>
      </c>
      <c r="E215" s="2359">
        <v>505</v>
      </c>
      <c r="F215" s="2360">
        <v>505</v>
      </c>
      <c r="G215" s="562"/>
      <c r="H215" s="162"/>
    </row>
    <row r="216" spans="1:8" ht="15" customHeight="1" thickBot="1" x14ac:dyDescent="0.25">
      <c r="A216" s="1835"/>
      <c r="B216" s="1836" t="s">
        <v>154</v>
      </c>
      <c r="C216" s="1987" t="s">
        <v>2164</v>
      </c>
      <c r="D216" s="2366" t="s">
        <v>2169</v>
      </c>
      <c r="E216" s="2367"/>
      <c r="F216" s="2368"/>
      <c r="G216" s="1642"/>
      <c r="H216" s="162"/>
    </row>
    <row r="217" spans="1:8" ht="12.75" customHeight="1" x14ac:dyDescent="0.2">
      <c r="C217" s="1521"/>
      <c r="D217" s="2369"/>
    </row>
    <row r="218" spans="1:8" ht="12.75" customHeight="1" x14ac:dyDescent="0.2">
      <c r="C218" s="1521"/>
      <c r="D218" s="2369"/>
    </row>
    <row r="219" spans="1:8" s="188" customFormat="1" ht="16.5" customHeight="1" x14ac:dyDescent="0.25">
      <c r="B219" s="395" t="s">
        <v>441</v>
      </c>
      <c r="C219" s="395"/>
      <c r="D219" s="395"/>
      <c r="E219" s="395"/>
      <c r="F219" s="395"/>
      <c r="G219" s="395"/>
      <c r="H219" s="339"/>
    </row>
    <row r="220" spans="1:8" ht="18.75" customHeight="1" thickBot="1" x14ac:dyDescent="0.3">
      <c r="B220" s="2"/>
      <c r="C220" s="2"/>
      <c r="D220" s="2"/>
      <c r="E220" s="398"/>
      <c r="F220" s="398"/>
      <c r="G220" s="398" t="s">
        <v>105</v>
      </c>
      <c r="H220" s="259"/>
    </row>
    <row r="221" spans="1:8" ht="15" customHeight="1" x14ac:dyDescent="0.2">
      <c r="A221" s="3116" t="s">
        <v>1828</v>
      </c>
      <c r="B221" s="3138" t="s">
        <v>273</v>
      </c>
      <c r="C221" s="3140" t="s">
        <v>442</v>
      </c>
      <c r="D221" s="3122" t="s">
        <v>274</v>
      </c>
      <c r="E221" s="3126" t="s">
        <v>1951</v>
      </c>
      <c r="F221" s="3128" t="s">
        <v>1952</v>
      </c>
      <c r="G221" s="3132" t="s">
        <v>151</v>
      </c>
      <c r="H221" s="261"/>
    </row>
    <row r="222" spans="1:8" ht="12" thickBot="1" x14ac:dyDescent="0.25">
      <c r="A222" s="3117"/>
      <c r="B222" s="3163"/>
      <c r="C222" s="3160"/>
      <c r="D222" s="3123"/>
      <c r="E222" s="3127"/>
      <c r="F222" s="3156"/>
      <c r="G222" s="3133"/>
      <c r="H222" s="162"/>
    </row>
    <row r="223" spans="1:8" ht="14.25" customHeight="1" thickBot="1" x14ac:dyDescent="0.25">
      <c r="A223" s="266">
        <f>A224+A229</f>
        <v>34250</v>
      </c>
      <c r="B223" s="263" t="s">
        <v>1</v>
      </c>
      <c r="C223" s="264" t="s">
        <v>152</v>
      </c>
      <c r="D223" s="594" t="s">
        <v>276</v>
      </c>
      <c r="E223" s="595">
        <f>E224+E229</f>
        <v>34250</v>
      </c>
      <c r="F223" s="266">
        <f>F224+F229</f>
        <v>34250</v>
      </c>
      <c r="G223" s="178" t="s">
        <v>6</v>
      </c>
      <c r="H223" s="162"/>
    </row>
    <row r="224" spans="1:8" ht="13.5" customHeight="1" x14ac:dyDescent="0.2">
      <c r="A224" s="402">
        <f>SUM(A225:A228)</f>
        <v>7500</v>
      </c>
      <c r="B224" s="518" t="s">
        <v>2</v>
      </c>
      <c r="C224" s="596" t="s">
        <v>6</v>
      </c>
      <c r="D224" s="597" t="s">
        <v>443</v>
      </c>
      <c r="E224" s="406">
        <f>SUM(E225:E228)</f>
        <v>7500</v>
      </c>
      <c r="F224" s="598">
        <f>SUM(F225:F228)</f>
        <v>7500</v>
      </c>
      <c r="G224" s="599"/>
      <c r="H224" s="162"/>
    </row>
    <row r="225" spans="1:8" ht="19.5" x14ac:dyDescent="0.2">
      <c r="A225" s="279">
        <v>4800</v>
      </c>
      <c r="B225" s="275" t="s">
        <v>2</v>
      </c>
      <c r="C225" s="44">
        <v>40100000000</v>
      </c>
      <c r="D225" s="600" t="s">
        <v>444</v>
      </c>
      <c r="E225" s="280">
        <v>4800</v>
      </c>
      <c r="F225" s="534">
        <v>4500</v>
      </c>
      <c r="G225" s="2900" t="s">
        <v>2684</v>
      </c>
      <c r="H225" s="162"/>
    </row>
    <row r="226" spans="1:8" ht="19.5" x14ac:dyDescent="0.2">
      <c r="A226" s="279">
        <v>1500</v>
      </c>
      <c r="B226" s="275" t="s">
        <v>2</v>
      </c>
      <c r="C226" s="413">
        <v>40300000000</v>
      </c>
      <c r="D226" s="600" t="s">
        <v>2362</v>
      </c>
      <c r="E226" s="280">
        <v>1500</v>
      </c>
      <c r="F226" s="534">
        <v>1800</v>
      </c>
      <c r="G226" s="2900" t="s">
        <v>2683</v>
      </c>
      <c r="H226" s="162"/>
    </row>
    <row r="227" spans="1:8" ht="12.75" customHeight="1" x14ac:dyDescent="0.2">
      <c r="A227" s="279">
        <v>500</v>
      </c>
      <c r="B227" s="275" t="s">
        <v>2</v>
      </c>
      <c r="C227" s="413" t="s">
        <v>445</v>
      </c>
      <c r="D227" s="600" t="s">
        <v>446</v>
      </c>
      <c r="E227" s="280">
        <v>500</v>
      </c>
      <c r="F227" s="534">
        <v>500</v>
      </c>
      <c r="G227" s="416"/>
      <c r="H227" s="162"/>
    </row>
    <row r="228" spans="1:8" ht="22.5" x14ac:dyDescent="0.2">
      <c r="A228" s="279">
        <v>700</v>
      </c>
      <c r="B228" s="275" t="s">
        <v>2</v>
      </c>
      <c r="C228" s="413" t="s">
        <v>447</v>
      </c>
      <c r="D228" s="235" t="s">
        <v>2363</v>
      </c>
      <c r="E228" s="280">
        <v>700</v>
      </c>
      <c r="F228" s="534">
        <v>700</v>
      </c>
      <c r="G228" s="416"/>
      <c r="H228" s="162"/>
    </row>
    <row r="229" spans="1:8" ht="13.5" customHeight="1" x14ac:dyDescent="0.2">
      <c r="A229" s="267">
        <f>SUM(A230:A231)</f>
        <v>26750</v>
      </c>
      <c r="B229" s="403" t="s">
        <v>2</v>
      </c>
      <c r="C229" s="1116" t="s">
        <v>6</v>
      </c>
      <c r="D229" s="1891" t="s">
        <v>448</v>
      </c>
      <c r="E229" s="270">
        <f>SUM(E230:E231)</f>
        <v>26750</v>
      </c>
      <c r="F229" s="1892">
        <f>SUM(F230:F231)</f>
        <v>26750</v>
      </c>
      <c r="G229" s="408"/>
      <c r="H229" s="162"/>
    </row>
    <row r="230" spans="1:8" ht="12.75" customHeight="1" x14ac:dyDescent="0.2">
      <c r="A230" s="279">
        <v>4750</v>
      </c>
      <c r="B230" s="275" t="s">
        <v>2</v>
      </c>
      <c r="C230" s="413" t="s">
        <v>449</v>
      </c>
      <c r="D230" s="603" t="s">
        <v>2364</v>
      </c>
      <c r="E230" s="280">
        <v>4750</v>
      </c>
      <c r="F230" s="534">
        <v>4750</v>
      </c>
      <c r="G230" s="416"/>
      <c r="H230" s="162"/>
    </row>
    <row r="231" spans="1:8" ht="23.25" thickBot="1" x14ac:dyDescent="0.25">
      <c r="A231" s="515">
        <v>22000</v>
      </c>
      <c r="B231" s="604" t="s">
        <v>2</v>
      </c>
      <c r="C231" s="605" t="s">
        <v>450</v>
      </c>
      <c r="D231" s="606" t="s">
        <v>2365</v>
      </c>
      <c r="E231" s="607">
        <v>22000</v>
      </c>
      <c r="F231" s="608">
        <v>22000</v>
      </c>
      <c r="G231" s="2899"/>
      <c r="H231" s="162"/>
    </row>
    <row r="232" spans="1:8" x14ac:dyDescent="0.2">
      <c r="B232" s="162"/>
      <c r="E232" s="162"/>
      <c r="F232" s="162"/>
      <c r="G232" s="162"/>
      <c r="H232" s="162"/>
    </row>
  </sheetData>
  <mergeCells count="87">
    <mergeCell ref="F61:F62"/>
    <mergeCell ref="G61:G62"/>
    <mergeCell ref="A61:A62"/>
    <mergeCell ref="B61:B62"/>
    <mergeCell ref="C61:C62"/>
    <mergeCell ref="D61:D62"/>
    <mergeCell ref="E61:E62"/>
    <mergeCell ref="A1:H1"/>
    <mergeCell ref="A3:H3"/>
    <mergeCell ref="C5:E5"/>
    <mergeCell ref="C7:C8"/>
    <mergeCell ref="D7:D8"/>
    <mergeCell ref="E7:E8"/>
    <mergeCell ref="F9:G9"/>
    <mergeCell ref="F13:G13"/>
    <mergeCell ref="F15:G15"/>
    <mergeCell ref="A22:A23"/>
    <mergeCell ref="B22:B23"/>
    <mergeCell ref="C22:C23"/>
    <mergeCell ref="D22:D23"/>
    <mergeCell ref="E22:E23"/>
    <mergeCell ref="F22:F23"/>
    <mergeCell ref="G22:G23"/>
    <mergeCell ref="G39:G40"/>
    <mergeCell ref="H39:H40"/>
    <mergeCell ref="A48:A49"/>
    <mergeCell ref="B48:B49"/>
    <mergeCell ref="C48:C49"/>
    <mergeCell ref="D48:D49"/>
    <mergeCell ref="E48:E49"/>
    <mergeCell ref="F48:F49"/>
    <mergeCell ref="G48:G49"/>
    <mergeCell ref="A39:A40"/>
    <mergeCell ref="B39:B40"/>
    <mergeCell ref="C39:C40"/>
    <mergeCell ref="D39:D40"/>
    <mergeCell ref="E39:E40"/>
    <mergeCell ref="F39:F40"/>
    <mergeCell ref="G80:G81"/>
    <mergeCell ref="A106:A107"/>
    <mergeCell ref="B106:B107"/>
    <mergeCell ref="C106:C107"/>
    <mergeCell ref="D106:D107"/>
    <mergeCell ref="E106:E107"/>
    <mergeCell ref="F106:F107"/>
    <mergeCell ref="G106:G107"/>
    <mergeCell ref="A80:A81"/>
    <mergeCell ref="B80:B81"/>
    <mergeCell ref="C80:C81"/>
    <mergeCell ref="D80:D81"/>
    <mergeCell ref="E80:E81"/>
    <mergeCell ref="F80:F81"/>
    <mergeCell ref="G117:G118"/>
    <mergeCell ref="A168:A169"/>
    <mergeCell ref="B168:B169"/>
    <mergeCell ref="C168:C169"/>
    <mergeCell ref="D168:D169"/>
    <mergeCell ref="E168:E169"/>
    <mergeCell ref="F168:F169"/>
    <mergeCell ref="G168:G169"/>
    <mergeCell ref="A117:A118"/>
    <mergeCell ref="B117:B118"/>
    <mergeCell ref="C117:C118"/>
    <mergeCell ref="D117:D118"/>
    <mergeCell ref="E117:E118"/>
    <mergeCell ref="F117:F118"/>
    <mergeCell ref="G186:G187"/>
    <mergeCell ref="A206:A207"/>
    <mergeCell ref="B206:B207"/>
    <mergeCell ref="C206:C207"/>
    <mergeCell ref="D206:D207"/>
    <mergeCell ref="E206:E207"/>
    <mergeCell ref="F206:F207"/>
    <mergeCell ref="G206:G207"/>
    <mergeCell ref="A186:A187"/>
    <mergeCell ref="B186:B187"/>
    <mergeCell ref="C186:C187"/>
    <mergeCell ref="D186:D187"/>
    <mergeCell ref="E186:E187"/>
    <mergeCell ref="F186:F187"/>
    <mergeCell ref="G221:G222"/>
    <mergeCell ref="A221:A222"/>
    <mergeCell ref="B221:B222"/>
    <mergeCell ref="C221:C222"/>
    <mergeCell ref="D221:D222"/>
    <mergeCell ref="E221:E222"/>
    <mergeCell ref="F221:F222"/>
  </mergeCells>
  <pageMargins left="0.27559055118110237" right="0.27559055118110237" top="0.78740157480314965" bottom="0.78740157480314965" header="0.31496062992125984" footer="0.31496062992125984"/>
  <pageSetup paperSize="9" scale="89" orientation="portrait" r:id="rId1"/>
  <rowBreaks count="4" manualBreakCount="4">
    <brk id="56" max="16383" man="1"/>
    <brk id="112" max="16383" man="1"/>
    <brk id="163" max="16383" man="1"/>
    <brk id="20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2C5BE-7371-4B03-A4C6-CBD15353C009}">
  <sheetPr>
    <tabColor theme="8" tint="0.39997558519241921"/>
  </sheetPr>
  <dimension ref="A1:J67"/>
  <sheetViews>
    <sheetView zoomScaleNormal="100" workbookViewId="0">
      <selection sqref="A1:J1"/>
    </sheetView>
  </sheetViews>
  <sheetFormatPr defaultColWidth="9.140625" defaultRowHeight="11.25" x14ac:dyDescent="0.2"/>
  <cols>
    <col min="1" max="1" width="8.7109375" style="162" bestFit="1" customWidth="1"/>
    <col min="2" max="2" width="3.42578125" style="162" customWidth="1"/>
    <col min="3" max="3" width="5.7109375" style="162" customWidth="1"/>
    <col min="4" max="4" width="46.28515625" style="162" customWidth="1"/>
    <col min="5" max="5" width="11.28515625" style="162" customWidth="1"/>
    <col min="6" max="9" width="9.140625" style="162" customWidth="1"/>
    <col min="10" max="10" width="9.85546875" style="162" customWidth="1"/>
    <col min="11" max="16384" width="9.140625" style="162"/>
  </cols>
  <sheetData>
    <row r="1" spans="1:10" ht="18" x14ac:dyDescent="0.25">
      <c r="A1" s="3043" t="s">
        <v>1945</v>
      </c>
      <c r="B1" s="3043"/>
      <c r="C1" s="3043"/>
      <c r="D1" s="3043"/>
      <c r="E1" s="3043"/>
      <c r="F1" s="3043"/>
      <c r="G1" s="3043"/>
      <c r="H1" s="3043"/>
      <c r="I1" s="3043"/>
      <c r="J1" s="3043"/>
    </row>
    <row r="2" spans="1:10" x14ac:dyDescent="0.2">
      <c r="B2" s="164"/>
      <c r="E2" s="188"/>
      <c r="F2" s="188"/>
      <c r="G2" s="188"/>
      <c r="H2" s="188"/>
      <c r="I2" s="188"/>
      <c r="J2" s="164"/>
    </row>
    <row r="3" spans="1:10" ht="15.75" x14ac:dyDescent="0.25">
      <c r="A3" s="3112" t="s">
        <v>128</v>
      </c>
      <c r="B3" s="3112"/>
      <c r="C3" s="3112"/>
      <c r="D3" s="3112"/>
      <c r="E3" s="3112"/>
      <c r="F3" s="3112"/>
      <c r="G3" s="3112"/>
      <c r="H3" s="3112"/>
      <c r="I3" s="3112"/>
      <c r="J3" s="3112"/>
    </row>
    <row r="4" spans="1:10" ht="15.75" x14ac:dyDescent="0.25">
      <c r="A4" s="3"/>
      <c r="B4" s="139"/>
      <c r="C4" s="139"/>
      <c r="D4" s="139"/>
      <c r="E4" s="486"/>
      <c r="F4" s="486"/>
      <c r="G4" s="486"/>
      <c r="H4" s="486"/>
      <c r="I4" s="486"/>
      <c r="J4" s="139"/>
    </row>
    <row r="5" spans="1:10" s="3" customFormat="1" ht="15.75" x14ac:dyDescent="0.2">
      <c r="A5" s="162"/>
      <c r="B5" s="161" t="s">
        <v>387</v>
      </c>
      <c r="C5" s="161"/>
      <c r="D5" s="161"/>
      <c r="E5" s="161"/>
      <c r="F5" s="161"/>
      <c r="G5" s="161"/>
      <c r="H5" s="161"/>
      <c r="I5" s="161"/>
      <c r="J5" s="161"/>
    </row>
    <row r="6" spans="1:10" ht="12" thickBot="1" x14ac:dyDescent="0.25">
      <c r="B6" s="169"/>
      <c r="C6" s="169"/>
      <c r="D6" s="169"/>
      <c r="E6" s="169"/>
      <c r="F6" s="143"/>
      <c r="G6" s="143"/>
      <c r="H6" s="143"/>
      <c r="I6" s="143"/>
      <c r="J6" s="143" t="s">
        <v>105</v>
      </c>
    </row>
    <row r="7" spans="1:10" ht="11.25" customHeight="1" thickBot="1" x14ac:dyDescent="0.25">
      <c r="A7" s="3174" t="s">
        <v>1828</v>
      </c>
      <c r="B7" s="3176" t="s">
        <v>273</v>
      </c>
      <c r="C7" s="3178" t="s">
        <v>388</v>
      </c>
      <c r="D7" s="3180" t="s">
        <v>389</v>
      </c>
      <c r="E7" s="3182" t="s">
        <v>1643</v>
      </c>
      <c r="F7" s="3184" t="s">
        <v>1644</v>
      </c>
      <c r="G7" s="3184"/>
      <c r="H7" s="3184"/>
      <c r="I7" s="3184"/>
      <c r="J7" s="3185"/>
    </row>
    <row r="8" spans="1:10" ht="57" thickBot="1" x14ac:dyDescent="0.25">
      <c r="A8" s="3175"/>
      <c r="B8" s="3177"/>
      <c r="C8" s="3179"/>
      <c r="D8" s="3181"/>
      <c r="E8" s="3183"/>
      <c r="F8" s="1644" t="s">
        <v>964</v>
      </c>
      <c r="G8" s="1645" t="s">
        <v>963</v>
      </c>
      <c r="H8" s="1646" t="s">
        <v>1649</v>
      </c>
      <c r="I8" s="1667" t="s">
        <v>391</v>
      </c>
      <c r="J8" s="2370" t="s">
        <v>1645</v>
      </c>
    </row>
    <row r="9" spans="1:10" ht="12" thickBot="1" x14ac:dyDescent="0.25">
      <c r="A9" s="2371">
        <f>SUM(A10:A67)</f>
        <v>398346.76000000013</v>
      </c>
      <c r="B9" s="175" t="s">
        <v>2</v>
      </c>
      <c r="C9" s="370" t="s">
        <v>392</v>
      </c>
      <c r="D9" s="245" t="s">
        <v>2366</v>
      </c>
      <c r="E9" s="1643">
        <f t="shared" ref="E9:J9" si="0">SUM(E10:E67)</f>
        <v>413987.63</v>
      </c>
      <c r="F9" s="1655">
        <f t="shared" si="0"/>
        <v>43895</v>
      </c>
      <c r="G9" s="1656">
        <f t="shared" si="0"/>
        <v>67085</v>
      </c>
      <c r="H9" s="1656">
        <f t="shared" si="0"/>
        <v>38107</v>
      </c>
      <c r="I9" s="1841">
        <f t="shared" si="0"/>
        <v>44620.63</v>
      </c>
      <c r="J9" s="509">
        <f t="shared" si="0"/>
        <v>220280</v>
      </c>
    </row>
    <row r="10" spans="1:10" s="188" customFormat="1" ht="22.5" x14ac:dyDescent="0.25">
      <c r="A10" s="2372">
        <v>5905</v>
      </c>
      <c r="B10" s="2857" t="s">
        <v>154</v>
      </c>
      <c r="C10" s="2858">
        <v>1401</v>
      </c>
      <c r="D10" s="2859" t="s">
        <v>983</v>
      </c>
      <c r="E10" s="582">
        <f t="shared" ref="E10:E67" si="1">SUM(F10:J10)</f>
        <v>6392</v>
      </c>
      <c r="F10" s="2851">
        <v>335</v>
      </c>
      <c r="G10" s="2373">
        <v>0</v>
      </c>
      <c r="H10" s="2374">
        <v>1782</v>
      </c>
      <c r="I10" s="2375">
        <v>1125</v>
      </c>
      <c r="J10" s="2854">
        <v>3150</v>
      </c>
    </row>
    <row r="11" spans="1:10" s="188" customFormat="1" x14ac:dyDescent="0.25">
      <c r="A11" s="1959">
        <v>2845.35</v>
      </c>
      <c r="B11" s="2860" t="s">
        <v>154</v>
      </c>
      <c r="C11" s="137">
        <v>1402</v>
      </c>
      <c r="D11" s="514" t="s">
        <v>984</v>
      </c>
      <c r="E11" s="281">
        <f t="shared" si="1"/>
        <v>3313</v>
      </c>
      <c r="F11" s="2852">
        <v>1609</v>
      </c>
      <c r="G11" s="2376">
        <v>0</v>
      </c>
      <c r="H11" s="2377">
        <v>0</v>
      </c>
      <c r="I11" s="2378">
        <v>349</v>
      </c>
      <c r="J11" s="2855">
        <v>1355</v>
      </c>
    </row>
    <row r="12" spans="1:10" s="188" customFormat="1" ht="22.5" x14ac:dyDescent="0.25">
      <c r="A12" s="1959">
        <v>3170.3</v>
      </c>
      <c r="B12" s="2860" t="s">
        <v>154</v>
      </c>
      <c r="C12" s="137">
        <v>1403</v>
      </c>
      <c r="D12" s="2861" t="s">
        <v>985</v>
      </c>
      <c r="E12" s="281">
        <f t="shared" si="1"/>
        <v>3966</v>
      </c>
      <c r="F12" s="2852">
        <v>223</v>
      </c>
      <c r="G12" s="2376">
        <v>1318</v>
      </c>
      <c r="H12" s="2377">
        <v>275</v>
      </c>
      <c r="I12" s="2378">
        <v>218</v>
      </c>
      <c r="J12" s="2855">
        <v>1932</v>
      </c>
    </row>
    <row r="13" spans="1:10" s="188" customFormat="1" x14ac:dyDescent="0.25">
      <c r="A13" s="1959">
        <v>3312.3</v>
      </c>
      <c r="B13" s="2860" t="s">
        <v>154</v>
      </c>
      <c r="C13" s="137">
        <v>1404</v>
      </c>
      <c r="D13" s="2861" t="s">
        <v>1744</v>
      </c>
      <c r="E13" s="281">
        <f t="shared" si="1"/>
        <v>3806</v>
      </c>
      <c r="F13" s="2852">
        <v>380</v>
      </c>
      <c r="G13" s="2376">
        <v>1131</v>
      </c>
      <c r="H13" s="2377">
        <v>0</v>
      </c>
      <c r="I13" s="2378">
        <v>105</v>
      </c>
      <c r="J13" s="2855">
        <v>2190</v>
      </c>
    </row>
    <row r="14" spans="1:10" s="188" customFormat="1" ht="22.5" x14ac:dyDescent="0.25">
      <c r="A14" s="1959">
        <v>5834</v>
      </c>
      <c r="B14" s="2860" t="s">
        <v>154</v>
      </c>
      <c r="C14" s="137">
        <v>1405</v>
      </c>
      <c r="D14" s="2861" t="s">
        <v>987</v>
      </c>
      <c r="E14" s="281">
        <f t="shared" si="1"/>
        <v>6132</v>
      </c>
      <c r="F14" s="2852">
        <v>607</v>
      </c>
      <c r="G14" s="2376">
        <v>1480</v>
      </c>
      <c r="H14" s="2377">
        <v>0</v>
      </c>
      <c r="I14" s="2378">
        <v>945</v>
      </c>
      <c r="J14" s="2855">
        <v>3100</v>
      </c>
    </row>
    <row r="15" spans="1:10" s="188" customFormat="1" x14ac:dyDescent="0.25">
      <c r="A15" s="1959">
        <v>2556.63</v>
      </c>
      <c r="B15" s="2860" t="s">
        <v>154</v>
      </c>
      <c r="C15" s="137">
        <v>1406</v>
      </c>
      <c r="D15" s="2861" t="s">
        <v>988</v>
      </c>
      <c r="E15" s="281">
        <f t="shared" si="1"/>
        <v>2802</v>
      </c>
      <c r="F15" s="2852">
        <v>168</v>
      </c>
      <c r="G15" s="2376">
        <v>597</v>
      </c>
      <c r="H15" s="2377">
        <v>0</v>
      </c>
      <c r="I15" s="2378">
        <v>102</v>
      </c>
      <c r="J15" s="2855">
        <v>1935</v>
      </c>
    </row>
    <row r="16" spans="1:10" s="188" customFormat="1" ht="22.5" x14ac:dyDescent="0.25">
      <c r="A16" s="1959">
        <v>4265.13</v>
      </c>
      <c r="B16" s="2860" t="s">
        <v>154</v>
      </c>
      <c r="C16" s="137">
        <v>1407</v>
      </c>
      <c r="D16" s="2861" t="s">
        <v>989</v>
      </c>
      <c r="E16" s="281">
        <f t="shared" si="1"/>
        <v>4449</v>
      </c>
      <c r="F16" s="2852">
        <v>901</v>
      </c>
      <c r="G16" s="2376">
        <v>1076</v>
      </c>
      <c r="H16" s="2377">
        <v>0</v>
      </c>
      <c r="I16" s="2378">
        <v>557</v>
      </c>
      <c r="J16" s="2855">
        <v>1915</v>
      </c>
    </row>
    <row r="17" spans="1:10" s="188" customFormat="1" ht="22.5" x14ac:dyDescent="0.25">
      <c r="A17" s="1959">
        <v>4850</v>
      </c>
      <c r="B17" s="2860" t="s">
        <v>154</v>
      </c>
      <c r="C17" s="137">
        <v>1408</v>
      </c>
      <c r="D17" s="2861" t="s">
        <v>990</v>
      </c>
      <c r="E17" s="281">
        <f t="shared" si="1"/>
        <v>5105</v>
      </c>
      <c r="F17" s="2852">
        <v>482</v>
      </c>
      <c r="G17" s="2376">
        <v>1111</v>
      </c>
      <c r="H17" s="2377">
        <v>0</v>
      </c>
      <c r="I17" s="2378">
        <v>80</v>
      </c>
      <c r="J17" s="2855">
        <v>3432</v>
      </c>
    </row>
    <row r="18" spans="1:10" s="188" customFormat="1" ht="22.5" x14ac:dyDescent="0.25">
      <c r="A18" s="1959">
        <v>4561.13</v>
      </c>
      <c r="B18" s="2860" t="s">
        <v>154</v>
      </c>
      <c r="C18" s="137">
        <v>1409</v>
      </c>
      <c r="D18" s="2861" t="s">
        <v>991</v>
      </c>
      <c r="E18" s="281">
        <f t="shared" si="1"/>
        <v>5547</v>
      </c>
      <c r="F18" s="2852">
        <v>286</v>
      </c>
      <c r="G18" s="2376">
        <v>0</v>
      </c>
      <c r="H18" s="2377">
        <v>2318</v>
      </c>
      <c r="I18" s="2378">
        <v>1053</v>
      </c>
      <c r="J18" s="2855">
        <v>1890</v>
      </c>
    </row>
    <row r="19" spans="1:10" s="188" customFormat="1" ht="22.5" x14ac:dyDescent="0.25">
      <c r="A19" s="1959">
        <v>5338</v>
      </c>
      <c r="B19" s="2860" t="s">
        <v>154</v>
      </c>
      <c r="C19" s="137">
        <v>1410</v>
      </c>
      <c r="D19" s="2861" t="s">
        <v>1748</v>
      </c>
      <c r="E19" s="281">
        <f t="shared" si="1"/>
        <v>5291</v>
      </c>
      <c r="F19" s="2852">
        <v>310</v>
      </c>
      <c r="G19" s="2376">
        <v>407</v>
      </c>
      <c r="H19" s="2377">
        <v>1925</v>
      </c>
      <c r="I19" s="2378">
        <v>469</v>
      </c>
      <c r="J19" s="2855">
        <v>2180</v>
      </c>
    </row>
    <row r="20" spans="1:10" s="188" customFormat="1" ht="22.5" x14ac:dyDescent="0.25">
      <c r="A20" s="1959">
        <v>6223.27</v>
      </c>
      <c r="B20" s="2860" t="s">
        <v>154</v>
      </c>
      <c r="C20" s="137">
        <v>1411</v>
      </c>
      <c r="D20" s="2861" t="s">
        <v>993</v>
      </c>
      <c r="E20" s="281">
        <f t="shared" si="1"/>
        <v>6544</v>
      </c>
      <c r="F20" s="2852">
        <v>827</v>
      </c>
      <c r="G20" s="2376">
        <v>0</v>
      </c>
      <c r="H20" s="2377">
        <v>2948</v>
      </c>
      <c r="I20" s="2378">
        <v>724</v>
      </c>
      <c r="J20" s="2855">
        <v>2045</v>
      </c>
    </row>
    <row r="21" spans="1:10" s="188" customFormat="1" ht="22.5" x14ac:dyDescent="0.25">
      <c r="A21" s="1959">
        <v>3777.21</v>
      </c>
      <c r="B21" s="2860" t="s">
        <v>154</v>
      </c>
      <c r="C21" s="137">
        <v>1412</v>
      </c>
      <c r="D21" s="2861" t="s">
        <v>994</v>
      </c>
      <c r="E21" s="281">
        <f t="shared" si="1"/>
        <v>3722</v>
      </c>
      <c r="F21" s="2852">
        <v>1480</v>
      </c>
      <c r="G21" s="2376">
        <v>0</v>
      </c>
      <c r="H21" s="2377">
        <v>0</v>
      </c>
      <c r="I21" s="2378">
        <v>353</v>
      </c>
      <c r="J21" s="2855">
        <v>1889</v>
      </c>
    </row>
    <row r="22" spans="1:10" s="188" customFormat="1" ht="33.75" x14ac:dyDescent="0.25">
      <c r="A22" s="1959">
        <v>4065.48</v>
      </c>
      <c r="B22" s="2860" t="s">
        <v>154</v>
      </c>
      <c r="C22" s="137">
        <v>1413</v>
      </c>
      <c r="D22" s="2861" t="s">
        <v>995</v>
      </c>
      <c r="E22" s="281">
        <f t="shared" si="1"/>
        <v>4258</v>
      </c>
      <c r="F22" s="2852">
        <v>234</v>
      </c>
      <c r="G22" s="2376">
        <v>0</v>
      </c>
      <c r="H22" s="2377">
        <v>1045</v>
      </c>
      <c r="I22" s="2378">
        <v>547</v>
      </c>
      <c r="J22" s="2855">
        <v>2432</v>
      </c>
    </row>
    <row r="23" spans="1:10" s="188" customFormat="1" ht="22.5" x14ac:dyDescent="0.25">
      <c r="A23" s="1959">
        <v>3786.52</v>
      </c>
      <c r="B23" s="2860" t="s">
        <v>154</v>
      </c>
      <c r="C23" s="137">
        <v>1414</v>
      </c>
      <c r="D23" s="2861" t="s">
        <v>996</v>
      </c>
      <c r="E23" s="281">
        <f t="shared" si="1"/>
        <v>4331</v>
      </c>
      <c r="F23" s="2852">
        <v>468</v>
      </c>
      <c r="G23" s="2376">
        <v>1192</v>
      </c>
      <c r="H23" s="2377">
        <v>0</v>
      </c>
      <c r="I23" s="2378">
        <v>373</v>
      </c>
      <c r="J23" s="2855">
        <v>2298</v>
      </c>
    </row>
    <row r="24" spans="1:10" s="188" customFormat="1" ht="22.5" x14ac:dyDescent="0.25">
      <c r="A24" s="1959">
        <v>8338</v>
      </c>
      <c r="B24" s="2860" t="s">
        <v>154</v>
      </c>
      <c r="C24" s="137">
        <v>1418</v>
      </c>
      <c r="D24" s="2861" t="s">
        <v>997</v>
      </c>
      <c r="E24" s="281">
        <f t="shared" si="1"/>
        <v>8796</v>
      </c>
      <c r="F24" s="2852">
        <v>1065</v>
      </c>
      <c r="G24" s="2376">
        <v>3087</v>
      </c>
      <c r="H24" s="2377">
        <v>0</v>
      </c>
      <c r="I24" s="2378">
        <v>720</v>
      </c>
      <c r="J24" s="2855">
        <v>3924</v>
      </c>
    </row>
    <row r="25" spans="1:10" s="188" customFormat="1" ht="22.5" x14ac:dyDescent="0.25">
      <c r="A25" s="1959">
        <v>4471</v>
      </c>
      <c r="B25" s="2860" t="s">
        <v>154</v>
      </c>
      <c r="C25" s="137">
        <v>1420</v>
      </c>
      <c r="D25" s="2861" t="s">
        <v>998</v>
      </c>
      <c r="E25" s="281">
        <f t="shared" si="1"/>
        <v>4703</v>
      </c>
      <c r="F25" s="2852">
        <v>497</v>
      </c>
      <c r="G25" s="2376">
        <v>1466</v>
      </c>
      <c r="H25" s="2377">
        <v>0</v>
      </c>
      <c r="I25" s="2378">
        <v>108</v>
      </c>
      <c r="J25" s="2855">
        <v>2632</v>
      </c>
    </row>
    <row r="26" spans="1:10" s="188" customFormat="1" ht="22.5" x14ac:dyDescent="0.25">
      <c r="A26" s="1959">
        <v>19936.38</v>
      </c>
      <c r="B26" s="2860" t="s">
        <v>154</v>
      </c>
      <c r="C26" s="137">
        <v>1421</v>
      </c>
      <c r="D26" s="2861" t="s">
        <v>1853</v>
      </c>
      <c r="E26" s="281">
        <f t="shared" si="1"/>
        <v>13945</v>
      </c>
      <c r="F26" s="2852">
        <v>1307</v>
      </c>
      <c r="G26" s="2376">
        <v>2195</v>
      </c>
      <c r="H26" s="2377">
        <v>1967</v>
      </c>
      <c r="I26" s="2378">
        <v>1796</v>
      </c>
      <c r="J26" s="2855">
        <v>6680</v>
      </c>
    </row>
    <row r="27" spans="1:10" s="188" customFormat="1" ht="22.5" x14ac:dyDescent="0.25">
      <c r="A27" s="1959">
        <v>13389.54</v>
      </c>
      <c r="B27" s="2860" t="s">
        <v>154</v>
      </c>
      <c r="C27" s="137">
        <v>1424</v>
      </c>
      <c r="D27" s="2861" t="s">
        <v>999</v>
      </c>
      <c r="E27" s="281">
        <f t="shared" si="1"/>
        <v>15489</v>
      </c>
      <c r="F27" s="2852">
        <v>973</v>
      </c>
      <c r="G27" s="2376">
        <v>7487</v>
      </c>
      <c r="H27" s="2377">
        <v>2600</v>
      </c>
      <c r="I27" s="2378">
        <v>1013</v>
      </c>
      <c r="J27" s="2855">
        <v>3416</v>
      </c>
    </row>
    <row r="28" spans="1:10" s="188" customFormat="1" ht="22.5" x14ac:dyDescent="0.25">
      <c r="A28" s="1959">
        <v>7438.8</v>
      </c>
      <c r="B28" s="2860" t="s">
        <v>154</v>
      </c>
      <c r="C28" s="137">
        <v>1425</v>
      </c>
      <c r="D28" s="2861" t="s">
        <v>1000</v>
      </c>
      <c r="E28" s="281">
        <f t="shared" si="1"/>
        <v>5801</v>
      </c>
      <c r="F28" s="2852">
        <v>479</v>
      </c>
      <c r="G28" s="2376">
        <v>1470</v>
      </c>
      <c r="H28" s="2377">
        <v>0</v>
      </c>
      <c r="I28" s="2378">
        <v>1122</v>
      </c>
      <c r="J28" s="2855">
        <v>2730</v>
      </c>
    </row>
    <row r="29" spans="1:10" ht="22.5" x14ac:dyDescent="0.2">
      <c r="A29" s="1959">
        <v>3552.39</v>
      </c>
      <c r="B29" s="2862" t="s">
        <v>154</v>
      </c>
      <c r="C29" s="2858">
        <v>1426</v>
      </c>
      <c r="D29" s="2863" t="s">
        <v>1001</v>
      </c>
      <c r="E29" s="281">
        <f t="shared" si="1"/>
        <v>3707</v>
      </c>
      <c r="F29" s="2852">
        <v>235</v>
      </c>
      <c r="G29" s="2376">
        <v>0</v>
      </c>
      <c r="H29" s="2377">
        <v>1650</v>
      </c>
      <c r="I29" s="2378">
        <v>139</v>
      </c>
      <c r="J29" s="2855">
        <v>1683</v>
      </c>
    </row>
    <row r="30" spans="1:10" ht="22.5" x14ac:dyDescent="0.2">
      <c r="A30" s="1959">
        <v>16419.72</v>
      </c>
      <c r="B30" s="2860" t="s">
        <v>154</v>
      </c>
      <c r="C30" s="137">
        <v>1427</v>
      </c>
      <c r="D30" s="2861" t="s">
        <v>1002</v>
      </c>
      <c r="E30" s="281">
        <f t="shared" si="1"/>
        <v>14866</v>
      </c>
      <c r="F30" s="2852">
        <v>6095</v>
      </c>
      <c r="G30" s="2376">
        <v>4344</v>
      </c>
      <c r="H30" s="2377">
        <v>0</v>
      </c>
      <c r="I30" s="2378">
        <v>1487</v>
      </c>
      <c r="J30" s="2855">
        <v>2940</v>
      </c>
    </row>
    <row r="31" spans="1:10" ht="22.5" x14ac:dyDescent="0.2">
      <c r="A31" s="1959">
        <v>6297.16</v>
      </c>
      <c r="B31" s="2860" t="s">
        <v>154</v>
      </c>
      <c r="C31" s="137">
        <v>1428</v>
      </c>
      <c r="D31" s="2861" t="s">
        <v>1003</v>
      </c>
      <c r="E31" s="281">
        <f t="shared" si="1"/>
        <v>6761</v>
      </c>
      <c r="F31" s="2852">
        <v>746</v>
      </c>
      <c r="G31" s="2376">
        <v>2585</v>
      </c>
      <c r="H31" s="2377">
        <v>0</v>
      </c>
      <c r="I31" s="2378">
        <v>325</v>
      </c>
      <c r="J31" s="2855">
        <v>3105</v>
      </c>
    </row>
    <row r="32" spans="1:10" ht="22.5" x14ac:dyDescent="0.2">
      <c r="A32" s="1959">
        <v>17179.38</v>
      </c>
      <c r="B32" s="2860" t="s">
        <v>154</v>
      </c>
      <c r="C32" s="137">
        <v>1429</v>
      </c>
      <c r="D32" s="2861" t="s">
        <v>1004</v>
      </c>
      <c r="E32" s="281">
        <f t="shared" si="1"/>
        <v>16862</v>
      </c>
      <c r="F32" s="2852">
        <v>1352</v>
      </c>
      <c r="G32" s="2376">
        <v>524</v>
      </c>
      <c r="H32" s="2377">
        <v>4510</v>
      </c>
      <c r="I32" s="2378">
        <v>1551</v>
      </c>
      <c r="J32" s="2855">
        <v>8925</v>
      </c>
    </row>
    <row r="33" spans="1:10" ht="22.5" x14ac:dyDescent="0.2">
      <c r="A33" s="1959">
        <v>4661.7299999999996</v>
      </c>
      <c r="B33" s="2860" t="s">
        <v>154</v>
      </c>
      <c r="C33" s="137">
        <v>1430</v>
      </c>
      <c r="D33" s="2861" t="s">
        <v>1005</v>
      </c>
      <c r="E33" s="281">
        <f t="shared" si="1"/>
        <v>5488</v>
      </c>
      <c r="F33" s="2852">
        <v>380</v>
      </c>
      <c r="G33" s="2376">
        <v>685</v>
      </c>
      <c r="H33" s="2377">
        <v>0</v>
      </c>
      <c r="I33" s="2378">
        <v>731</v>
      </c>
      <c r="J33" s="2855">
        <v>3692</v>
      </c>
    </row>
    <row r="34" spans="1:10" ht="22.5" x14ac:dyDescent="0.2">
      <c r="A34" s="1959">
        <v>12399</v>
      </c>
      <c r="B34" s="2860" t="s">
        <v>154</v>
      </c>
      <c r="C34" s="137">
        <v>1432</v>
      </c>
      <c r="D34" s="2861" t="s">
        <v>1741</v>
      </c>
      <c r="E34" s="281">
        <f t="shared" si="1"/>
        <v>12611</v>
      </c>
      <c r="F34" s="2852">
        <v>782</v>
      </c>
      <c r="G34" s="2376">
        <v>275</v>
      </c>
      <c r="H34" s="2377">
        <v>2164</v>
      </c>
      <c r="I34" s="2378">
        <v>465</v>
      </c>
      <c r="J34" s="2855">
        <v>8925</v>
      </c>
    </row>
    <row r="35" spans="1:10" ht="22.5" x14ac:dyDescent="0.2">
      <c r="A35" s="2071">
        <v>15090</v>
      </c>
      <c r="B35" s="2862" t="s">
        <v>154</v>
      </c>
      <c r="C35" s="2858">
        <v>1433</v>
      </c>
      <c r="D35" s="2863" t="s">
        <v>1854</v>
      </c>
      <c r="E35" s="281">
        <f t="shared" si="1"/>
        <v>13891.06</v>
      </c>
      <c r="F35" s="2852">
        <v>1124</v>
      </c>
      <c r="G35" s="2376">
        <v>2699</v>
      </c>
      <c r="H35" s="2377">
        <v>0</v>
      </c>
      <c r="I35" s="2378">
        <v>2358.06</v>
      </c>
      <c r="J35" s="2855">
        <v>7710</v>
      </c>
    </row>
    <row r="36" spans="1:10" x14ac:dyDescent="0.2">
      <c r="A36" s="1959">
        <v>8569.36</v>
      </c>
      <c r="B36" s="2862" t="s">
        <v>154</v>
      </c>
      <c r="C36" s="2858">
        <v>1434</v>
      </c>
      <c r="D36" s="2863" t="s">
        <v>1749</v>
      </c>
      <c r="E36" s="281">
        <f t="shared" si="1"/>
        <v>9273</v>
      </c>
      <c r="F36" s="2852">
        <v>458</v>
      </c>
      <c r="G36" s="2376">
        <v>2457</v>
      </c>
      <c r="H36" s="2377">
        <v>0</v>
      </c>
      <c r="I36" s="2378">
        <v>802</v>
      </c>
      <c r="J36" s="2855">
        <v>5556</v>
      </c>
    </row>
    <row r="37" spans="1:10" ht="22.5" x14ac:dyDescent="0.2">
      <c r="A37" s="1959">
        <v>12085</v>
      </c>
      <c r="B37" s="2860" t="s">
        <v>154</v>
      </c>
      <c r="C37" s="137">
        <v>1436</v>
      </c>
      <c r="D37" s="2861" t="s">
        <v>1750</v>
      </c>
      <c r="E37" s="281">
        <f t="shared" si="1"/>
        <v>13582</v>
      </c>
      <c r="F37" s="2852">
        <v>828</v>
      </c>
      <c r="G37" s="2376">
        <v>2394</v>
      </c>
      <c r="H37" s="2377">
        <v>0</v>
      </c>
      <c r="I37" s="2378">
        <v>2170</v>
      </c>
      <c r="J37" s="2855">
        <v>8190</v>
      </c>
    </row>
    <row r="38" spans="1:10" ht="22.5" x14ac:dyDescent="0.2">
      <c r="A38" s="1959">
        <v>20839</v>
      </c>
      <c r="B38" s="2860" t="s">
        <v>154</v>
      </c>
      <c r="C38" s="137">
        <v>1437</v>
      </c>
      <c r="D38" s="2861" t="s">
        <v>1746</v>
      </c>
      <c r="E38" s="281">
        <f t="shared" si="1"/>
        <v>25257</v>
      </c>
      <c r="F38" s="2852">
        <v>3199</v>
      </c>
      <c r="G38" s="2376">
        <v>7608</v>
      </c>
      <c r="H38" s="2377">
        <v>110</v>
      </c>
      <c r="I38" s="2378">
        <v>3049</v>
      </c>
      <c r="J38" s="2855">
        <v>11291</v>
      </c>
    </row>
    <row r="39" spans="1:10" s="188" customFormat="1" ht="22.5" x14ac:dyDescent="0.25">
      <c r="A39" s="1959">
        <v>9957.1</v>
      </c>
      <c r="B39" s="2860" t="s">
        <v>154</v>
      </c>
      <c r="C39" s="137">
        <v>1438</v>
      </c>
      <c r="D39" s="2861" t="s">
        <v>1011</v>
      </c>
      <c r="E39" s="281">
        <f t="shared" si="1"/>
        <v>11067</v>
      </c>
      <c r="F39" s="2852">
        <v>649</v>
      </c>
      <c r="G39" s="2376">
        <v>0</v>
      </c>
      <c r="H39" s="2377">
        <v>1432</v>
      </c>
      <c r="I39" s="2378">
        <v>3231</v>
      </c>
      <c r="J39" s="2855">
        <v>5755</v>
      </c>
    </row>
    <row r="40" spans="1:10" s="188" customFormat="1" ht="22.5" x14ac:dyDescent="0.25">
      <c r="A40" s="1959">
        <v>9799</v>
      </c>
      <c r="B40" s="2860" t="s">
        <v>154</v>
      </c>
      <c r="C40" s="137">
        <v>1440</v>
      </c>
      <c r="D40" s="2861" t="s">
        <v>1012</v>
      </c>
      <c r="E40" s="281">
        <f t="shared" si="1"/>
        <v>10555</v>
      </c>
      <c r="F40" s="2852">
        <v>936</v>
      </c>
      <c r="G40" s="2376">
        <v>1504</v>
      </c>
      <c r="H40" s="2377">
        <v>2200</v>
      </c>
      <c r="I40" s="2378">
        <v>2870</v>
      </c>
      <c r="J40" s="2855">
        <v>3045</v>
      </c>
    </row>
    <row r="41" spans="1:10" s="188" customFormat="1" ht="22.5" x14ac:dyDescent="0.25">
      <c r="A41" s="1959">
        <v>12862.92</v>
      </c>
      <c r="B41" s="2860" t="s">
        <v>154</v>
      </c>
      <c r="C41" s="137">
        <v>1442</v>
      </c>
      <c r="D41" s="2861" t="s">
        <v>1013</v>
      </c>
      <c r="E41" s="281">
        <f t="shared" si="1"/>
        <v>13216</v>
      </c>
      <c r="F41" s="2852">
        <v>1674</v>
      </c>
      <c r="G41" s="2376">
        <v>0</v>
      </c>
      <c r="H41" s="2377">
        <v>3850</v>
      </c>
      <c r="I41" s="2378">
        <v>1579</v>
      </c>
      <c r="J41" s="2855">
        <v>6113</v>
      </c>
    </row>
    <row r="42" spans="1:10" s="188" customFormat="1" ht="22.5" x14ac:dyDescent="0.25">
      <c r="A42" s="2071">
        <v>5237.22</v>
      </c>
      <c r="B42" s="2862" t="s">
        <v>154</v>
      </c>
      <c r="C42" s="2858">
        <v>1443</v>
      </c>
      <c r="D42" s="2863" t="s">
        <v>1014</v>
      </c>
      <c r="E42" s="281">
        <f t="shared" si="1"/>
        <v>6028</v>
      </c>
      <c r="F42" s="2852">
        <v>934</v>
      </c>
      <c r="G42" s="2376">
        <v>1774</v>
      </c>
      <c r="H42" s="2377">
        <v>0</v>
      </c>
      <c r="I42" s="2378">
        <v>804</v>
      </c>
      <c r="J42" s="2855">
        <v>2516</v>
      </c>
    </row>
    <row r="43" spans="1:10" s="188" customFormat="1" ht="22.5" x14ac:dyDescent="0.25">
      <c r="A43" s="1959">
        <v>21893</v>
      </c>
      <c r="B43" s="2862" t="s">
        <v>154</v>
      </c>
      <c r="C43" s="137">
        <v>1448</v>
      </c>
      <c r="D43" s="2861" t="s">
        <v>1015</v>
      </c>
      <c r="E43" s="281">
        <f t="shared" si="1"/>
        <v>16858.47</v>
      </c>
      <c r="F43" s="2852">
        <v>1472</v>
      </c>
      <c r="G43" s="2376">
        <v>3033</v>
      </c>
      <c r="H43" s="2377">
        <v>440</v>
      </c>
      <c r="I43" s="2378">
        <v>3395.47</v>
      </c>
      <c r="J43" s="2855">
        <v>8518</v>
      </c>
    </row>
    <row r="44" spans="1:10" s="188" customFormat="1" ht="22.5" x14ac:dyDescent="0.25">
      <c r="A44" s="1959">
        <v>13181.6</v>
      </c>
      <c r="B44" s="2860" t="s">
        <v>154</v>
      </c>
      <c r="C44" s="137">
        <v>1450</v>
      </c>
      <c r="D44" s="2861" t="s">
        <v>1016</v>
      </c>
      <c r="E44" s="281">
        <f t="shared" si="1"/>
        <v>13708</v>
      </c>
      <c r="F44" s="2852">
        <v>1310</v>
      </c>
      <c r="G44" s="2376">
        <v>3357</v>
      </c>
      <c r="H44" s="2377">
        <v>149</v>
      </c>
      <c r="I44" s="2378">
        <v>2363</v>
      </c>
      <c r="J44" s="2855">
        <v>6529</v>
      </c>
    </row>
    <row r="45" spans="1:10" s="188" customFormat="1" ht="22.5" x14ac:dyDescent="0.25">
      <c r="A45" s="1959">
        <v>12837</v>
      </c>
      <c r="B45" s="2862" t="s">
        <v>154</v>
      </c>
      <c r="C45" s="137">
        <v>1452</v>
      </c>
      <c r="D45" s="2861" t="s">
        <v>1017</v>
      </c>
      <c r="E45" s="281">
        <f t="shared" si="1"/>
        <v>13057</v>
      </c>
      <c r="F45" s="2852">
        <v>1328</v>
      </c>
      <c r="G45" s="2376">
        <v>1361</v>
      </c>
      <c r="H45" s="2377">
        <v>1803</v>
      </c>
      <c r="I45" s="2378">
        <v>1345</v>
      </c>
      <c r="J45" s="2855">
        <v>7220</v>
      </c>
    </row>
    <row r="46" spans="1:10" s="188" customFormat="1" ht="22.5" x14ac:dyDescent="0.25">
      <c r="A46" s="1959">
        <v>11897.880000000001</v>
      </c>
      <c r="B46" s="2862" t="s">
        <v>154</v>
      </c>
      <c r="C46" s="2858">
        <v>1455</v>
      </c>
      <c r="D46" s="2863" t="s">
        <v>1742</v>
      </c>
      <c r="E46" s="281">
        <f t="shared" si="1"/>
        <v>8903</v>
      </c>
      <c r="F46" s="2852">
        <v>4940</v>
      </c>
      <c r="G46" s="2376">
        <v>185</v>
      </c>
      <c r="H46" s="2377">
        <v>0</v>
      </c>
      <c r="I46" s="2378">
        <v>919</v>
      </c>
      <c r="J46" s="2855">
        <v>2859</v>
      </c>
    </row>
    <row r="47" spans="1:10" s="188" customFormat="1" ht="22.5" x14ac:dyDescent="0.25">
      <c r="A47" s="1959">
        <v>5947.01</v>
      </c>
      <c r="B47" s="2860" t="s">
        <v>154</v>
      </c>
      <c r="C47" s="137">
        <v>1456</v>
      </c>
      <c r="D47" s="2861" t="s">
        <v>1019</v>
      </c>
      <c r="E47" s="281">
        <f t="shared" si="1"/>
        <v>6730</v>
      </c>
      <c r="F47" s="2852">
        <v>197</v>
      </c>
      <c r="G47" s="2376">
        <v>2011</v>
      </c>
      <c r="H47" s="2377">
        <v>0</v>
      </c>
      <c r="I47" s="2378">
        <v>322</v>
      </c>
      <c r="J47" s="2855">
        <v>4200</v>
      </c>
    </row>
    <row r="48" spans="1:10" s="188" customFormat="1" ht="22.5" x14ac:dyDescent="0.25">
      <c r="A48" s="1959">
        <v>4211.42</v>
      </c>
      <c r="B48" s="2860" t="s">
        <v>154</v>
      </c>
      <c r="C48" s="137">
        <v>1457</v>
      </c>
      <c r="D48" s="2861" t="s">
        <v>1020</v>
      </c>
      <c r="E48" s="281">
        <f t="shared" si="1"/>
        <v>5047</v>
      </c>
      <c r="F48" s="2852">
        <v>249</v>
      </c>
      <c r="G48" s="2376">
        <v>0</v>
      </c>
      <c r="H48" s="2377">
        <v>1833</v>
      </c>
      <c r="I48" s="2378">
        <v>235</v>
      </c>
      <c r="J48" s="2855">
        <v>2730</v>
      </c>
    </row>
    <row r="49" spans="1:10" s="188" customFormat="1" ht="22.5" x14ac:dyDescent="0.25">
      <c r="A49" s="1959">
        <v>936</v>
      </c>
      <c r="B49" s="2860" t="s">
        <v>154</v>
      </c>
      <c r="C49" s="137">
        <v>1459</v>
      </c>
      <c r="D49" s="2861" t="s">
        <v>1747</v>
      </c>
      <c r="E49" s="281">
        <f t="shared" si="1"/>
        <v>1634</v>
      </c>
      <c r="F49" s="2852">
        <v>115</v>
      </c>
      <c r="G49" s="2376">
        <v>459</v>
      </c>
      <c r="H49" s="2377">
        <v>220</v>
      </c>
      <c r="I49" s="2378">
        <v>0</v>
      </c>
      <c r="J49" s="2855">
        <v>840</v>
      </c>
    </row>
    <row r="50" spans="1:10" s="188" customFormat="1" ht="22.5" x14ac:dyDescent="0.25">
      <c r="A50" s="1959">
        <v>978</v>
      </c>
      <c r="B50" s="2860" t="s">
        <v>154</v>
      </c>
      <c r="C50" s="137">
        <v>1460</v>
      </c>
      <c r="D50" s="2861" t="s">
        <v>1743</v>
      </c>
      <c r="E50" s="281">
        <f t="shared" si="1"/>
        <v>1037</v>
      </c>
      <c r="F50" s="2852">
        <v>3</v>
      </c>
      <c r="G50" s="2376">
        <v>0</v>
      </c>
      <c r="H50" s="2377">
        <v>165</v>
      </c>
      <c r="I50" s="2378">
        <v>69</v>
      </c>
      <c r="J50" s="2855">
        <v>800</v>
      </c>
    </row>
    <row r="51" spans="1:10" s="188" customFormat="1" ht="17.45" customHeight="1" x14ac:dyDescent="0.25">
      <c r="A51" s="1959">
        <v>1597.7</v>
      </c>
      <c r="B51" s="2860" t="s">
        <v>154</v>
      </c>
      <c r="C51" s="137">
        <v>1462</v>
      </c>
      <c r="D51" s="2861" t="s">
        <v>1023</v>
      </c>
      <c r="E51" s="281">
        <f t="shared" si="1"/>
        <v>1775</v>
      </c>
      <c r="F51" s="2852">
        <v>139</v>
      </c>
      <c r="G51" s="2376">
        <v>394</v>
      </c>
      <c r="H51" s="2377">
        <v>0</v>
      </c>
      <c r="I51" s="2378">
        <v>36</v>
      </c>
      <c r="J51" s="2855">
        <v>1206</v>
      </c>
    </row>
    <row r="52" spans="1:10" s="188" customFormat="1" ht="29.25" customHeight="1" x14ac:dyDescent="0.25">
      <c r="A52" s="1959">
        <v>1702.8400000000001</v>
      </c>
      <c r="B52" s="2860" t="s">
        <v>154</v>
      </c>
      <c r="C52" s="137">
        <v>1463</v>
      </c>
      <c r="D52" s="2861" t="s">
        <v>1024</v>
      </c>
      <c r="E52" s="281">
        <f t="shared" si="1"/>
        <v>2932</v>
      </c>
      <c r="F52" s="2852">
        <v>109</v>
      </c>
      <c r="G52" s="2376">
        <v>582</v>
      </c>
      <c r="H52" s="2377">
        <v>523</v>
      </c>
      <c r="I52" s="2378">
        <v>13</v>
      </c>
      <c r="J52" s="2855">
        <v>1705</v>
      </c>
    </row>
    <row r="53" spans="1:10" s="188" customFormat="1" ht="22.5" x14ac:dyDescent="0.25">
      <c r="A53" s="1959">
        <v>1255</v>
      </c>
      <c r="B53" s="2860" t="s">
        <v>154</v>
      </c>
      <c r="C53" s="2858">
        <v>1468</v>
      </c>
      <c r="D53" s="2863" t="s">
        <v>1025</v>
      </c>
      <c r="E53" s="281">
        <f t="shared" si="1"/>
        <v>1300</v>
      </c>
      <c r="F53" s="2852">
        <v>14</v>
      </c>
      <c r="G53" s="2376">
        <v>0</v>
      </c>
      <c r="H53" s="2377">
        <v>407</v>
      </c>
      <c r="I53" s="2378">
        <v>0</v>
      </c>
      <c r="J53" s="2855">
        <v>879</v>
      </c>
    </row>
    <row r="54" spans="1:10" s="188" customFormat="1" ht="22.5" x14ac:dyDescent="0.25">
      <c r="A54" s="1959">
        <v>710.34</v>
      </c>
      <c r="B54" s="2860" t="s">
        <v>154</v>
      </c>
      <c r="C54" s="2858">
        <v>1469</v>
      </c>
      <c r="D54" s="2863" t="s">
        <v>1026</v>
      </c>
      <c r="E54" s="281">
        <f t="shared" si="1"/>
        <v>808</v>
      </c>
      <c r="F54" s="2852">
        <v>97</v>
      </c>
      <c r="G54" s="2376">
        <v>94</v>
      </c>
      <c r="H54" s="2377">
        <v>0</v>
      </c>
      <c r="I54" s="2378">
        <v>228</v>
      </c>
      <c r="J54" s="2855">
        <v>389</v>
      </c>
    </row>
    <row r="55" spans="1:10" s="188" customFormat="1" ht="22.5" x14ac:dyDescent="0.25">
      <c r="A55" s="1959">
        <v>2731.52</v>
      </c>
      <c r="B55" s="2860" t="s">
        <v>154</v>
      </c>
      <c r="C55" s="137">
        <v>1470</v>
      </c>
      <c r="D55" s="2861" t="s">
        <v>1027</v>
      </c>
      <c r="E55" s="281">
        <f t="shared" si="1"/>
        <v>3266</v>
      </c>
      <c r="F55" s="2852">
        <v>144</v>
      </c>
      <c r="G55" s="2376">
        <v>427</v>
      </c>
      <c r="H55" s="2377">
        <v>0</v>
      </c>
      <c r="I55" s="2378">
        <v>118</v>
      </c>
      <c r="J55" s="2855">
        <v>2577</v>
      </c>
    </row>
    <row r="56" spans="1:10" s="188" customFormat="1" ht="22.5" x14ac:dyDescent="0.25">
      <c r="A56" s="1959">
        <v>6577.62</v>
      </c>
      <c r="B56" s="2860" t="s">
        <v>154</v>
      </c>
      <c r="C56" s="137">
        <v>1471</v>
      </c>
      <c r="D56" s="2861" t="s">
        <v>1028</v>
      </c>
      <c r="E56" s="281">
        <f t="shared" si="1"/>
        <v>7968</v>
      </c>
      <c r="F56" s="2852">
        <v>466</v>
      </c>
      <c r="G56" s="2376">
        <v>1495</v>
      </c>
      <c r="H56" s="2377">
        <v>0</v>
      </c>
      <c r="I56" s="2378">
        <v>878</v>
      </c>
      <c r="J56" s="2855">
        <v>5129</v>
      </c>
    </row>
    <row r="57" spans="1:10" s="188" customFormat="1" ht="22.5" x14ac:dyDescent="0.25">
      <c r="A57" s="1959">
        <v>4671.3600000000006</v>
      </c>
      <c r="B57" s="2860" t="s">
        <v>154</v>
      </c>
      <c r="C57" s="137">
        <v>1472</v>
      </c>
      <c r="D57" s="2861" t="s">
        <v>1029</v>
      </c>
      <c r="E57" s="281">
        <f t="shared" si="1"/>
        <v>6064</v>
      </c>
      <c r="F57" s="2852">
        <v>379</v>
      </c>
      <c r="G57" s="2376">
        <v>1214</v>
      </c>
      <c r="H57" s="2377">
        <v>0</v>
      </c>
      <c r="I57" s="2378">
        <v>231</v>
      </c>
      <c r="J57" s="2855">
        <v>4240</v>
      </c>
    </row>
    <row r="58" spans="1:10" s="188" customFormat="1" x14ac:dyDescent="0.25">
      <c r="A58" s="1959">
        <v>4945</v>
      </c>
      <c r="B58" s="2860" t="s">
        <v>154</v>
      </c>
      <c r="C58" s="137">
        <v>1473</v>
      </c>
      <c r="D58" s="2861" t="s">
        <v>1030</v>
      </c>
      <c r="E58" s="281">
        <f t="shared" si="1"/>
        <v>5951</v>
      </c>
      <c r="F58" s="2852">
        <v>249</v>
      </c>
      <c r="G58" s="2376">
        <v>0</v>
      </c>
      <c r="H58" s="2377">
        <v>550</v>
      </c>
      <c r="I58" s="2378">
        <v>529</v>
      </c>
      <c r="J58" s="2855">
        <v>4623</v>
      </c>
    </row>
    <row r="59" spans="1:10" s="188" customFormat="1" ht="22.5" x14ac:dyDescent="0.25">
      <c r="A59" s="2379">
        <v>4716.5</v>
      </c>
      <c r="B59" s="2860" t="s">
        <v>154</v>
      </c>
      <c r="C59" s="137">
        <v>1474</v>
      </c>
      <c r="D59" s="2864" t="s">
        <v>1031</v>
      </c>
      <c r="E59" s="281">
        <f t="shared" si="1"/>
        <v>4357</v>
      </c>
      <c r="F59" s="2852">
        <v>128</v>
      </c>
      <c r="G59" s="2376">
        <v>361</v>
      </c>
      <c r="H59" s="2377">
        <v>385</v>
      </c>
      <c r="I59" s="2378">
        <v>128</v>
      </c>
      <c r="J59" s="2855">
        <v>3355</v>
      </c>
    </row>
    <row r="60" spans="1:10" s="188" customFormat="1" x14ac:dyDescent="0.25">
      <c r="A60" s="1959">
        <v>3805.44</v>
      </c>
      <c r="B60" s="2860" t="s">
        <v>154</v>
      </c>
      <c r="C60" s="137">
        <v>1475</v>
      </c>
      <c r="D60" s="2861" t="s">
        <v>1032</v>
      </c>
      <c r="E60" s="281">
        <f t="shared" si="1"/>
        <v>4673</v>
      </c>
      <c r="F60" s="2852">
        <v>141</v>
      </c>
      <c r="G60" s="2376">
        <v>475</v>
      </c>
      <c r="H60" s="2377">
        <v>0</v>
      </c>
      <c r="I60" s="2378">
        <v>383</v>
      </c>
      <c r="J60" s="2855">
        <v>3674</v>
      </c>
    </row>
    <row r="61" spans="1:10" s="188" customFormat="1" ht="22.5" x14ac:dyDescent="0.25">
      <c r="A61" s="1959">
        <v>1975</v>
      </c>
      <c r="B61" s="2860" t="s">
        <v>154</v>
      </c>
      <c r="C61" s="137">
        <v>1476</v>
      </c>
      <c r="D61" s="2861" t="s">
        <v>1751</v>
      </c>
      <c r="E61" s="281">
        <f t="shared" si="1"/>
        <v>2238</v>
      </c>
      <c r="F61" s="2852">
        <v>87</v>
      </c>
      <c r="G61" s="2376">
        <v>393</v>
      </c>
      <c r="H61" s="2377">
        <v>0</v>
      </c>
      <c r="I61" s="2378">
        <v>76</v>
      </c>
      <c r="J61" s="2855">
        <v>1682</v>
      </c>
    </row>
    <row r="62" spans="1:10" s="188" customFormat="1" ht="22.5" x14ac:dyDescent="0.25">
      <c r="A62" s="1959">
        <v>1435.02</v>
      </c>
      <c r="B62" s="2860" t="s">
        <v>154</v>
      </c>
      <c r="C62" s="137">
        <v>1491</v>
      </c>
      <c r="D62" s="2861" t="s">
        <v>1034</v>
      </c>
      <c r="E62" s="281">
        <f t="shared" si="1"/>
        <v>1381.1</v>
      </c>
      <c r="F62" s="2852">
        <v>38</v>
      </c>
      <c r="G62" s="2376">
        <v>120</v>
      </c>
      <c r="H62" s="2377">
        <v>0</v>
      </c>
      <c r="I62" s="2378">
        <v>0.1</v>
      </c>
      <c r="J62" s="2855">
        <v>1223</v>
      </c>
    </row>
    <row r="63" spans="1:10" s="188" customFormat="1" ht="22.5" x14ac:dyDescent="0.25">
      <c r="A63" s="1959">
        <v>1268.56</v>
      </c>
      <c r="B63" s="2860" t="s">
        <v>154</v>
      </c>
      <c r="C63" s="137">
        <v>1492</v>
      </c>
      <c r="D63" s="2861" t="s">
        <v>1745</v>
      </c>
      <c r="E63" s="281">
        <f t="shared" si="1"/>
        <v>1325</v>
      </c>
      <c r="F63" s="2852">
        <v>17</v>
      </c>
      <c r="G63" s="2376">
        <v>0</v>
      </c>
      <c r="H63" s="2377">
        <v>275</v>
      </c>
      <c r="I63" s="2378">
        <v>9</v>
      </c>
      <c r="J63" s="2855">
        <v>1024</v>
      </c>
    </row>
    <row r="64" spans="1:10" s="188" customFormat="1" ht="22.5" x14ac:dyDescent="0.25">
      <c r="A64" s="1959">
        <v>1932.53</v>
      </c>
      <c r="B64" s="2860" t="s">
        <v>154</v>
      </c>
      <c r="C64" s="137">
        <v>1493</v>
      </c>
      <c r="D64" s="2861" t="s">
        <v>1036</v>
      </c>
      <c r="E64" s="281">
        <f t="shared" si="1"/>
        <v>2023</v>
      </c>
      <c r="F64" s="2852">
        <v>64</v>
      </c>
      <c r="G64" s="2376">
        <v>12</v>
      </c>
      <c r="H64" s="2377">
        <v>581</v>
      </c>
      <c r="I64" s="2378">
        <v>7</v>
      </c>
      <c r="J64" s="2855">
        <v>1359</v>
      </c>
    </row>
    <row r="65" spans="1:10" s="188" customFormat="1" ht="22.5" x14ac:dyDescent="0.25">
      <c r="A65" s="1959">
        <v>1558.4</v>
      </c>
      <c r="B65" s="2860" t="s">
        <v>154</v>
      </c>
      <c r="C65" s="137">
        <v>1494</v>
      </c>
      <c r="D65" s="2864" t="s">
        <v>1037</v>
      </c>
      <c r="E65" s="281">
        <f t="shared" si="1"/>
        <v>1732</v>
      </c>
      <c r="F65" s="2852">
        <v>73</v>
      </c>
      <c r="G65" s="2376">
        <v>202</v>
      </c>
      <c r="H65" s="2377">
        <v>0</v>
      </c>
      <c r="I65" s="2378">
        <v>3</v>
      </c>
      <c r="J65" s="2855">
        <v>1454</v>
      </c>
    </row>
    <row r="66" spans="1:10" s="188" customFormat="1" ht="22.5" x14ac:dyDescent="0.25">
      <c r="A66" s="2380">
        <v>1569</v>
      </c>
      <c r="B66" s="2865" t="s">
        <v>154</v>
      </c>
      <c r="C66" s="2866">
        <v>1498</v>
      </c>
      <c r="D66" s="2867" t="s">
        <v>1752</v>
      </c>
      <c r="E66" s="281">
        <f t="shared" si="1"/>
        <v>1664</v>
      </c>
      <c r="F66" s="2852">
        <v>113</v>
      </c>
      <c r="G66" s="2376">
        <v>44</v>
      </c>
      <c r="H66" s="2377">
        <v>0</v>
      </c>
      <c r="I66" s="2378">
        <v>13</v>
      </c>
      <c r="J66" s="2855">
        <v>1494</v>
      </c>
    </row>
    <row r="67" spans="1:10" s="188" customFormat="1" ht="13.9" customHeight="1" thickBot="1" x14ac:dyDescent="0.3">
      <c r="A67" s="2381">
        <v>15000</v>
      </c>
      <c r="B67" s="2868" t="s">
        <v>154</v>
      </c>
      <c r="C67" s="516" t="s">
        <v>2367</v>
      </c>
      <c r="D67" s="2869" t="s">
        <v>2368</v>
      </c>
      <c r="E67" s="593">
        <f t="shared" si="1"/>
        <v>20000</v>
      </c>
      <c r="F67" s="2853">
        <v>0</v>
      </c>
      <c r="G67" s="2382"/>
      <c r="H67" s="2383"/>
      <c r="I67" s="2384">
        <v>0</v>
      </c>
      <c r="J67" s="2856">
        <v>20000</v>
      </c>
    </row>
  </sheetData>
  <mergeCells count="8">
    <mergeCell ref="A1:J1"/>
    <mergeCell ref="A3:J3"/>
    <mergeCell ref="A7:A8"/>
    <mergeCell ref="B7:B8"/>
    <mergeCell ref="C7:C8"/>
    <mergeCell ref="D7:D8"/>
    <mergeCell ref="E7:E8"/>
    <mergeCell ref="F7:J7"/>
  </mergeCells>
  <pageMargins left="0.27559055118110237" right="0.27559055118110237" top="0.78740157480314965" bottom="0.78740157480314965" header="0.31496062992125984" footer="0.31496062992125984"/>
  <pageSetup paperSize="9" scale="8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81545-19BE-4E1A-BF1C-9903C9A2021A}">
  <sheetPr>
    <tabColor rgb="FF92D050"/>
  </sheetPr>
  <dimension ref="A1:H66"/>
  <sheetViews>
    <sheetView zoomScaleNormal="100" workbookViewId="0">
      <selection sqref="A1:H1"/>
    </sheetView>
  </sheetViews>
  <sheetFormatPr defaultColWidth="9.140625" defaultRowHeight="12.75" x14ac:dyDescent="0.2"/>
  <cols>
    <col min="1" max="1" width="7.85546875" style="294" bestFit="1" customWidth="1"/>
    <col min="2" max="2" width="3.7109375" style="294" customWidth="1"/>
    <col min="3" max="3" width="5.42578125" style="294" customWidth="1"/>
    <col min="4" max="4" width="4.42578125" style="294" customWidth="1"/>
    <col min="5" max="5" width="4.5703125" style="294" customWidth="1"/>
    <col min="6" max="6" width="20.7109375" style="294" customWidth="1"/>
    <col min="7" max="7" width="28.140625" style="294" customWidth="1"/>
    <col min="8" max="8" width="11.7109375" style="294" customWidth="1"/>
    <col min="9" max="16384" width="9.140625" style="294"/>
  </cols>
  <sheetData>
    <row r="1" spans="1:8" s="609" customFormat="1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  <c r="H1" s="3043"/>
    </row>
    <row r="2" spans="1:8" ht="8.25" customHeight="1" x14ac:dyDescent="0.2"/>
    <row r="3" spans="1:8" ht="15.75" x14ac:dyDescent="0.25">
      <c r="A3" s="3194" t="s">
        <v>1994</v>
      </c>
      <c r="B3" s="3194"/>
      <c r="C3" s="3194"/>
      <c r="D3" s="3194"/>
      <c r="E3" s="3194"/>
      <c r="F3" s="3194"/>
      <c r="G3" s="3194"/>
      <c r="H3" s="3194"/>
    </row>
    <row r="4" spans="1:8" ht="12" customHeight="1" x14ac:dyDescent="0.25">
      <c r="A4" s="610"/>
      <c r="B4" s="610"/>
      <c r="C4" s="610"/>
      <c r="D4" s="610"/>
      <c r="E4" s="610"/>
      <c r="F4" s="610"/>
      <c r="G4" s="610"/>
      <c r="H4" s="610"/>
    </row>
    <row r="5" spans="1:8" ht="15.75" x14ac:dyDescent="0.25">
      <c r="A5" s="3112" t="s">
        <v>128</v>
      </c>
      <c r="B5" s="3112"/>
      <c r="C5" s="3112"/>
      <c r="D5" s="3112"/>
      <c r="E5" s="3112"/>
      <c r="F5" s="3112"/>
      <c r="G5" s="3112"/>
      <c r="H5" s="3112"/>
    </row>
    <row r="6" spans="1:8" ht="15.75" x14ac:dyDescent="0.25">
      <c r="A6" s="139"/>
      <c r="B6" s="139"/>
      <c r="C6" s="139"/>
      <c r="D6" s="139"/>
      <c r="E6" s="139"/>
      <c r="F6" s="139"/>
      <c r="G6" s="139"/>
      <c r="H6" s="139"/>
    </row>
    <row r="7" spans="1:8" ht="12.75" customHeight="1" thickBot="1" x14ac:dyDescent="0.25">
      <c r="B7" s="611"/>
      <c r="C7" s="612"/>
      <c r="D7" s="612"/>
      <c r="E7" s="612"/>
      <c r="F7" s="612"/>
      <c r="G7" s="612"/>
      <c r="H7" s="613" t="s">
        <v>66</v>
      </c>
    </row>
    <row r="8" spans="1:8" s="615" customFormat="1" ht="17.25" customHeight="1" thickBot="1" x14ac:dyDescent="0.3">
      <c r="A8" s="2702" t="s">
        <v>1828</v>
      </c>
      <c r="B8" s="2829" t="s">
        <v>451</v>
      </c>
      <c r="C8" s="1350"/>
      <c r="D8" s="1350"/>
      <c r="E8" s="1350"/>
      <c r="F8" s="3195" t="s">
        <v>452</v>
      </c>
      <c r="G8" s="3196"/>
      <c r="H8" s="2750" t="s">
        <v>1952</v>
      </c>
    </row>
    <row r="9" spans="1:8" s="615" customFormat="1" ht="16.5" customHeight="1" thickBot="1" x14ac:dyDescent="0.3">
      <c r="A9" s="1351">
        <f>SUM(A10:A66)</f>
        <v>24862.529999999995</v>
      </c>
      <c r="B9" s="617" t="s">
        <v>2</v>
      </c>
      <c r="C9" s="617" t="s">
        <v>453</v>
      </c>
      <c r="D9" s="618" t="s">
        <v>454</v>
      </c>
      <c r="E9" s="2749" t="s">
        <v>455</v>
      </c>
      <c r="F9" s="3197" t="s">
        <v>456</v>
      </c>
      <c r="G9" s="3197"/>
      <c r="H9" s="2746">
        <f>SUM(H10:H66)</f>
        <v>24862.53</v>
      </c>
    </row>
    <row r="10" spans="1:8" s="615" customFormat="1" ht="12.75" customHeight="1" x14ac:dyDescent="0.25">
      <c r="A10" s="2825">
        <v>960</v>
      </c>
      <c r="B10" s="2830" t="s">
        <v>154</v>
      </c>
      <c r="C10" s="622">
        <v>1401</v>
      </c>
      <c r="D10" s="622">
        <v>3121</v>
      </c>
      <c r="E10" s="775">
        <v>2122</v>
      </c>
      <c r="F10" s="3198" t="s">
        <v>983</v>
      </c>
      <c r="G10" s="3199"/>
      <c r="H10" s="2817">
        <v>1000</v>
      </c>
    </row>
    <row r="11" spans="1:8" s="615" customFormat="1" x14ac:dyDescent="0.25">
      <c r="A11" s="2826">
        <v>283.44</v>
      </c>
      <c r="B11" s="2831" t="s">
        <v>154</v>
      </c>
      <c r="C11" s="625">
        <v>1402</v>
      </c>
      <c r="D11" s="626">
        <v>3121</v>
      </c>
      <c r="E11" s="778">
        <v>2122</v>
      </c>
      <c r="F11" s="3192" t="s">
        <v>984</v>
      </c>
      <c r="G11" s="3193"/>
      <c r="H11" s="2818">
        <v>284</v>
      </c>
    </row>
    <row r="12" spans="1:8" s="615" customFormat="1" x14ac:dyDescent="0.25">
      <c r="A12" s="2826">
        <v>135.47999999999999</v>
      </c>
      <c r="B12" s="2831" t="s">
        <v>154</v>
      </c>
      <c r="C12" s="625">
        <v>1403</v>
      </c>
      <c r="D12" s="626">
        <v>3121</v>
      </c>
      <c r="E12" s="778">
        <v>2122</v>
      </c>
      <c r="F12" s="3192" t="s">
        <v>985</v>
      </c>
      <c r="G12" s="3193"/>
      <c r="H12" s="2818">
        <v>163</v>
      </c>
    </row>
    <row r="13" spans="1:8" s="615" customFormat="1" ht="12.75" customHeight="1" x14ac:dyDescent="0.25">
      <c r="A13" s="2826">
        <v>0</v>
      </c>
      <c r="B13" s="2831" t="s">
        <v>154</v>
      </c>
      <c r="C13" s="625">
        <v>1404</v>
      </c>
      <c r="D13" s="626">
        <v>3121</v>
      </c>
      <c r="E13" s="778">
        <v>2122</v>
      </c>
      <c r="F13" s="3186" t="s">
        <v>986</v>
      </c>
      <c r="G13" s="3187"/>
      <c r="H13" s="2818">
        <v>0</v>
      </c>
    </row>
    <row r="14" spans="1:8" s="615" customFormat="1" ht="12" customHeight="1" x14ac:dyDescent="0.25">
      <c r="A14" s="2826">
        <v>761</v>
      </c>
      <c r="B14" s="2831" t="s">
        <v>154</v>
      </c>
      <c r="C14" s="625">
        <v>1405</v>
      </c>
      <c r="D14" s="626">
        <v>3121</v>
      </c>
      <c r="E14" s="778">
        <v>2122</v>
      </c>
      <c r="F14" s="3186" t="s">
        <v>987</v>
      </c>
      <c r="G14" s="3187"/>
      <c r="H14" s="2818">
        <v>801</v>
      </c>
    </row>
    <row r="15" spans="1:8" s="615" customFormat="1" x14ac:dyDescent="0.25">
      <c r="A15" s="2826">
        <v>90.58</v>
      </c>
      <c r="B15" s="2831" t="s">
        <v>154</v>
      </c>
      <c r="C15" s="625">
        <v>1406</v>
      </c>
      <c r="D15" s="626">
        <v>3121</v>
      </c>
      <c r="E15" s="778">
        <v>2122</v>
      </c>
      <c r="F15" s="3192" t="s">
        <v>988</v>
      </c>
      <c r="G15" s="3193"/>
      <c r="H15" s="2818">
        <v>91</v>
      </c>
    </row>
    <row r="16" spans="1:8" s="615" customFormat="1" ht="25.5" customHeight="1" x14ac:dyDescent="0.25">
      <c r="A16" s="2826">
        <v>261.05</v>
      </c>
      <c r="B16" s="2831" t="s">
        <v>154</v>
      </c>
      <c r="C16" s="625">
        <v>1407</v>
      </c>
      <c r="D16" s="626">
        <v>3121</v>
      </c>
      <c r="E16" s="778">
        <v>2122</v>
      </c>
      <c r="F16" s="3186" t="s">
        <v>989</v>
      </c>
      <c r="G16" s="3187"/>
      <c r="H16" s="2818">
        <v>278</v>
      </c>
    </row>
    <row r="17" spans="1:8" s="615" customFormat="1" ht="12.75" customHeight="1" x14ac:dyDescent="0.25">
      <c r="A17" s="2826">
        <v>0</v>
      </c>
      <c r="B17" s="2831" t="s">
        <v>154</v>
      </c>
      <c r="C17" s="625">
        <v>1408</v>
      </c>
      <c r="D17" s="626">
        <v>3121</v>
      </c>
      <c r="E17" s="778">
        <v>2122</v>
      </c>
      <c r="F17" s="3192" t="s">
        <v>990</v>
      </c>
      <c r="G17" s="3193"/>
      <c r="H17" s="2818">
        <v>0</v>
      </c>
    </row>
    <row r="18" spans="1:8" s="615" customFormat="1" ht="21" customHeight="1" x14ac:dyDescent="0.25">
      <c r="A18" s="2826">
        <v>916.86</v>
      </c>
      <c r="B18" s="2831" t="s">
        <v>154</v>
      </c>
      <c r="C18" s="625">
        <v>1409</v>
      </c>
      <c r="D18" s="626">
        <v>3121</v>
      </c>
      <c r="E18" s="778">
        <v>2122</v>
      </c>
      <c r="F18" s="3186" t="s">
        <v>991</v>
      </c>
      <c r="G18" s="3187"/>
      <c r="H18" s="2818">
        <v>919</v>
      </c>
    </row>
    <row r="19" spans="1:8" s="615" customFormat="1" ht="25.5" customHeight="1" x14ac:dyDescent="0.25">
      <c r="A19" s="2826">
        <v>300</v>
      </c>
      <c r="B19" s="2831" t="s">
        <v>154</v>
      </c>
      <c r="C19" s="625">
        <v>1410</v>
      </c>
      <c r="D19" s="626">
        <v>3121</v>
      </c>
      <c r="E19" s="778">
        <v>2122</v>
      </c>
      <c r="F19" s="3186" t="s">
        <v>992</v>
      </c>
      <c r="G19" s="3187"/>
      <c r="H19" s="2818">
        <v>269</v>
      </c>
    </row>
    <row r="20" spans="1:8" s="615" customFormat="1" ht="25.5" customHeight="1" x14ac:dyDescent="0.25">
      <c r="A20" s="2826">
        <v>656.09</v>
      </c>
      <c r="B20" s="2831" t="s">
        <v>154</v>
      </c>
      <c r="C20" s="625">
        <v>1411</v>
      </c>
      <c r="D20" s="626">
        <v>3121</v>
      </c>
      <c r="E20" s="778">
        <v>2122</v>
      </c>
      <c r="F20" s="3186" t="s">
        <v>993</v>
      </c>
      <c r="G20" s="3187"/>
      <c r="H20" s="2818">
        <v>653</v>
      </c>
    </row>
    <row r="21" spans="1:8" s="615" customFormat="1" ht="25.5" customHeight="1" x14ac:dyDescent="0.25">
      <c r="A21" s="2826">
        <v>355</v>
      </c>
      <c r="B21" s="2831" t="s">
        <v>154</v>
      </c>
      <c r="C21" s="625">
        <v>1412</v>
      </c>
      <c r="D21" s="626">
        <v>3122</v>
      </c>
      <c r="E21" s="778">
        <v>2122</v>
      </c>
      <c r="F21" s="3186" t="s">
        <v>994</v>
      </c>
      <c r="G21" s="3187"/>
      <c r="H21" s="2818">
        <v>351</v>
      </c>
    </row>
    <row r="22" spans="1:8" s="615" customFormat="1" ht="25.5" customHeight="1" x14ac:dyDescent="0.25">
      <c r="A22" s="2826">
        <v>380.39</v>
      </c>
      <c r="B22" s="2831" t="s">
        <v>154</v>
      </c>
      <c r="C22" s="625">
        <v>1413</v>
      </c>
      <c r="D22" s="626">
        <v>3122</v>
      </c>
      <c r="E22" s="778">
        <v>2122</v>
      </c>
      <c r="F22" s="3186" t="s">
        <v>995</v>
      </c>
      <c r="G22" s="3187"/>
      <c r="H22" s="2818">
        <v>391</v>
      </c>
    </row>
    <row r="23" spans="1:8" s="615" customFormat="1" ht="25.5" customHeight="1" x14ac:dyDescent="0.25">
      <c r="A23" s="2826">
        <v>309.8</v>
      </c>
      <c r="B23" s="2831" t="s">
        <v>154</v>
      </c>
      <c r="C23" s="625">
        <v>1414</v>
      </c>
      <c r="D23" s="626">
        <v>3122</v>
      </c>
      <c r="E23" s="778">
        <v>2122</v>
      </c>
      <c r="F23" s="3186" t="s">
        <v>996</v>
      </c>
      <c r="G23" s="3187"/>
      <c r="H23" s="2818">
        <v>330</v>
      </c>
    </row>
    <row r="24" spans="1:8" s="615" customFormat="1" ht="25.5" customHeight="1" x14ac:dyDescent="0.25">
      <c r="A24" s="2826">
        <v>450</v>
      </c>
      <c r="B24" s="2831" t="s">
        <v>154</v>
      </c>
      <c r="C24" s="625">
        <v>1418</v>
      </c>
      <c r="D24" s="626">
        <v>3122</v>
      </c>
      <c r="E24" s="778">
        <v>2122</v>
      </c>
      <c r="F24" s="3186" t="s">
        <v>997</v>
      </c>
      <c r="G24" s="3187"/>
      <c r="H24" s="2818">
        <v>460</v>
      </c>
    </row>
    <row r="25" spans="1:8" s="615" customFormat="1" ht="25.5" customHeight="1" x14ac:dyDescent="0.25">
      <c r="A25" s="2826">
        <v>90</v>
      </c>
      <c r="B25" s="2831" t="s">
        <v>154</v>
      </c>
      <c r="C25" s="625">
        <v>1420</v>
      </c>
      <c r="D25" s="626">
        <v>3122</v>
      </c>
      <c r="E25" s="778">
        <v>2122</v>
      </c>
      <c r="F25" s="3186" t="s">
        <v>998</v>
      </c>
      <c r="G25" s="3187"/>
      <c r="H25" s="2818">
        <v>90</v>
      </c>
    </row>
    <row r="26" spans="1:8" s="615" customFormat="1" ht="25.5" customHeight="1" x14ac:dyDescent="0.25">
      <c r="A26" s="2826">
        <v>534.30999999999995</v>
      </c>
      <c r="B26" s="2831" t="s">
        <v>154</v>
      </c>
      <c r="C26" s="625">
        <v>1421</v>
      </c>
      <c r="D26" s="626">
        <v>3122</v>
      </c>
      <c r="E26" s="778">
        <v>2122</v>
      </c>
      <c r="F26" s="3186" t="s">
        <v>2369</v>
      </c>
      <c r="G26" s="3187"/>
      <c r="H26" s="2818">
        <v>650</v>
      </c>
    </row>
    <row r="27" spans="1:8" s="615" customFormat="1" ht="25.5" customHeight="1" x14ac:dyDescent="0.25">
      <c r="A27" s="2826">
        <v>810.54</v>
      </c>
      <c r="B27" s="2831" t="s">
        <v>154</v>
      </c>
      <c r="C27" s="625">
        <v>1424</v>
      </c>
      <c r="D27" s="626">
        <v>3122</v>
      </c>
      <c r="E27" s="778">
        <v>2122</v>
      </c>
      <c r="F27" s="3186" t="s">
        <v>999</v>
      </c>
      <c r="G27" s="3187"/>
      <c r="H27" s="2818">
        <v>813</v>
      </c>
    </row>
    <row r="28" spans="1:8" s="615" customFormat="1" ht="25.5" customHeight="1" x14ac:dyDescent="0.25">
      <c r="A28" s="2826">
        <v>655.86</v>
      </c>
      <c r="B28" s="2831" t="s">
        <v>154</v>
      </c>
      <c r="C28" s="625">
        <v>1425</v>
      </c>
      <c r="D28" s="626">
        <v>3122</v>
      </c>
      <c r="E28" s="778">
        <v>2122</v>
      </c>
      <c r="F28" s="3186" t="s">
        <v>1000</v>
      </c>
      <c r="G28" s="3187"/>
      <c r="H28" s="2818">
        <v>656</v>
      </c>
    </row>
    <row r="29" spans="1:8" s="615" customFormat="1" ht="25.5" customHeight="1" x14ac:dyDescent="0.25">
      <c r="A29" s="2826">
        <v>0</v>
      </c>
      <c r="B29" s="2831" t="s">
        <v>154</v>
      </c>
      <c r="C29" s="625">
        <v>1426</v>
      </c>
      <c r="D29" s="626">
        <v>3122</v>
      </c>
      <c r="E29" s="778">
        <v>2122</v>
      </c>
      <c r="F29" s="3186" t="s">
        <v>1001</v>
      </c>
      <c r="G29" s="3187"/>
      <c r="H29" s="2818">
        <v>0</v>
      </c>
    </row>
    <row r="30" spans="1:8" s="615" customFormat="1" ht="25.5" customHeight="1" x14ac:dyDescent="0.25">
      <c r="A30" s="2826">
        <v>1035.03</v>
      </c>
      <c r="B30" s="2831" t="s">
        <v>154</v>
      </c>
      <c r="C30" s="625">
        <v>1427</v>
      </c>
      <c r="D30" s="626">
        <v>3122</v>
      </c>
      <c r="E30" s="778">
        <v>2122</v>
      </c>
      <c r="F30" s="3186" t="s">
        <v>1002</v>
      </c>
      <c r="G30" s="3187"/>
      <c r="H30" s="2818">
        <v>1036</v>
      </c>
    </row>
    <row r="31" spans="1:8" s="615" customFormat="1" ht="25.5" customHeight="1" x14ac:dyDescent="0.25">
      <c r="A31" s="2826">
        <v>158.13</v>
      </c>
      <c r="B31" s="2831" t="s">
        <v>154</v>
      </c>
      <c r="C31" s="625">
        <v>1428</v>
      </c>
      <c r="D31" s="626">
        <v>3122</v>
      </c>
      <c r="E31" s="778">
        <v>2122</v>
      </c>
      <c r="F31" s="3186" t="s">
        <v>1003</v>
      </c>
      <c r="G31" s="3187"/>
      <c r="H31" s="2818">
        <v>159</v>
      </c>
    </row>
    <row r="32" spans="1:8" s="615" customFormat="1" ht="25.5" customHeight="1" x14ac:dyDescent="0.25">
      <c r="A32" s="2826">
        <v>615</v>
      </c>
      <c r="B32" s="2831" t="s">
        <v>154</v>
      </c>
      <c r="C32" s="625">
        <v>1429</v>
      </c>
      <c r="D32" s="626">
        <v>3122</v>
      </c>
      <c r="E32" s="778">
        <v>2122</v>
      </c>
      <c r="F32" s="3186" t="s">
        <v>1004</v>
      </c>
      <c r="G32" s="3187"/>
      <c r="H32" s="2818">
        <v>799</v>
      </c>
    </row>
    <row r="33" spans="1:8" s="615" customFormat="1" ht="12" customHeight="1" x14ac:dyDescent="0.25">
      <c r="A33" s="2826">
        <v>324.83999999999997</v>
      </c>
      <c r="B33" s="2831" t="s">
        <v>154</v>
      </c>
      <c r="C33" s="625">
        <v>1430</v>
      </c>
      <c r="D33" s="626">
        <v>3122</v>
      </c>
      <c r="E33" s="778">
        <v>2122</v>
      </c>
      <c r="F33" s="3186" t="s">
        <v>1005</v>
      </c>
      <c r="G33" s="3187"/>
      <c r="H33" s="2818">
        <v>472</v>
      </c>
    </row>
    <row r="34" spans="1:8" s="615" customFormat="1" ht="25.5" customHeight="1" x14ac:dyDescent="0.25">
      <c r="A34" s="2826">
        <v>100</v>
      </c>
      <c r="B34" s="2831" t="s">
        <v>154</v>
      </c>
      <c r="C34" s="625">
        <v>1432</v>
      </c>
      <c r="D34" s="626">
        <v>3123</v>
      </c>
      <c r="E34" s="778">
        <v>2122</v>
      </c>
      <c r="F34" s="3186" t="s">
        <v>1006</v>
      </c>
      <c r="G34" s="3187"/>
      <c r="H34" s="2818">
        <v>95</v>
      </c>
    </row>
    <row r="35" spans="1:8" s="615" customFormat="1" ht="25.5" customHeight="1" x14ac:dyDescent="0.25">
      <c r="A35" s="2826">
        <v>1900</v>
      </c>
      <c r="B35" s="2831" t="s">
        <v>154</v>
      </c>
      <c r="C35" s="625">
        <v>1433</v>
      </c>
      <c r="D35" s="626">
        <v>3122</v>
      </c>
      <c r="E35" s="778">
        <v>2122</v>
      </c>
      <c r="F35" s="3186" t="s">
        <v>1007</v>
      </c>
      <c r="G35" s="3187"/>
      <c r="H35" s="2818">
        <v>1058.06</v>
      </c>
    </row>
    <row r="36" spans="1:8" s="615" customFormat="1" x14ac:dyDescent="0.25">
      <c r="A36" s="2826">
        <v>356.98</v>
      </c>
      <c r="B36" s="2831" t="s">
        <v>154</v>
      </c>
      <c r="C36" s="625">
        <v>1434</v>
      </c>
      <c r="D36" s="626">
        <v>3123</v>
      </c>
      <c r="E36" s="778">
        <v>2122</v>
      </c>
      <c r="F36" s="3192" t="s">
        <v>1008</v>
      </c>
      <c r="G36" s="3193"/>
      <c r="H36" s="2818">
        <v>342</v>
      </c>
    </row>
    <row r="37" spans="1:8" s="615" customFormat="1" ht="25.5" customHeight="1" x14ac:dyDescent="0.25">
      <c r="A37" s="2826">
        <v>755</v>
      </c>
      <c r="B37" s="2831" t="s">
        <v>154</v>
      </c>
      <c r="C37" s="625">
        <v>1436</v>
      </c>
      <c r="D37" s="626">
        <v>3123</v>
      </c>
      <c r="E37" s="778">
        <v>2122</v>
      </c>
      <c r="F37" s="3186" t="s">
        <v>1009</v>
      </c>
      <c r="G37" s="3187"/>
      <c r="H37" s="2818">
        <v>815</v>
      </c>
    </row>
    <row r="38" spans="1:8" s="615" customFormat="1" ht="25.5" customHeight="1" x14ac:dyDescent="0.25">
      <c r="A38" s="2826">
        <v>1920</v>
      </c>
      <c r="B38" s="2831" t="s">
        <v>154</v>
      </c>
      <c r="C38" s="625">
        <v>1437</v>
      </c>
      <c r="D38" s="626">
        <v>3123</v>
      </c>
      <c r="E38" s="778">
        <v>2122</v>
      </c>
      <c r="F38" s="3186" t="s">
        <v>1010</v>
      </c>
      <c r="G38" s="3187"/>
      <c r="H38" s="2818">
        <v>1928</v>
      </c>
    </row>
    <row r="39" spans="1:8" s="615" customFormat="1" ht="25.5" customHeight="1" x14ac:dyDescent="0.25">
      <c r="A39" s="2826">
        <v>464.1</v>
      </c>
      <c r="B39" s="2831" t="s">
        <v>154</v>
      </c>
      <c r="C39" s="625">
        <v>1438</v>
      </c>
      <c r="D39" s="626">
        <v>3122</v>
      </c>
      <c r="E39" s="778">
        <v>2122</v>
      </c>
      <c r="F39" s="3186" t="s">
        <v>1011</v>
      </c>
      <c r="G39" s="3187"/>
      <c r="H39" s="2818">
        <v>550</v>
      </c>
    </row>
    <row r="40" spans="1:8" s="615" customFormat="1" ht="25.5" customHeight="1" x14ac:dyDescent="0.25">
      <c r="A40" s="2826">
        <v>1740</v>
      </c>
      <c r="B40" s="2831" t="s">
        <v>154</v>
      </c>
      <c r="C40" s="625">
        <v>1440</v>
      </c>
      <c r="D40" s="626">
        <v>3123</v>
      </c>
      <c r="E40" s="778">
        <v>2122</v>
      </c>
      <c r="F40" s="3186" t="s">
        <v>1012</v>
      </c>
      <c r="G40" s="3187"/>
      <c r="H40" s="2818">
        <v>1740</v>
      </c>
    </row>
    <row r="41" spans="1:8" s="615" customFormat="1" ht="25.5" customHeight="1" x14ac:dyDescent="0.25">
      <c r="A41" s="2826">
        <v>1194</v>
      </c>
      <c r="B41" s="2831" t="s">
        <v>154</v>
      </c>
      <c r="C41" s="625">
        <v>1442</v>
      </c>
      <c r="D41" s="626">
        <v>3123</v>
      </c>
      <c r="E41" s="778">
        <v>2122</v>
      </c>
      <c r="F41" s="3186" t="s">
        <v>1013</v>
      </c>
      <c r="G41" s="3187"/>
      <c r="H41" s="2818">
        <v>1208</v>
      </c>
    </row>
    <row r="42" spans="1:8" s="615" customFormat="1" ht="25.5" customHeight="1" x14ac:dyDescent="0.25">
      <c r="A42" s="2826">
        <v>600.85</v>
      </c>
      <c r="B42" s="2831" t="s">
        <v>154</v>
      </c>
      <c r="C42" s="625">
        <v>1443</v>
      </c>
      <c r="D42" s="626">
        <v>3123</v>
      </c>
      <c r="E42" s="778">
        <v>2122</v>
      </c>
      <c r="F42" s="3186" t="s">
        <v>1014</v>
      </c>
      <c r="G42" s="3187"/>
      <c r="H42" s="2818">
        <v>601</v>
      </c>
    </row>
    <row r="43" spans="1:8" s="615" customFormat="1" ht="25.5" customHeight="1" x14ac:dyDescent="0.25">
      <c r="A43" s="2826">
        <v>1500</v>
      </c>
      <c r="B43" s="2831" t="s">
        <v>154</v>
      </c>
      <c r="C43" s="625">
        <v>1448</v>
      </c>
      <c r="D43" s="626">
        <v>3123</v>
      </c>
      <c r="E43" s="778">
        <v>2122</v>
      </c>
      <c r="F43" s="3186" t="s">
        <v>1015</v>
      </c>
      <c r="G43" s="3187"/>
      <c r="H43" s="2818">
        <v>1468.47</v>
      </c>
    </row>
    <row r="44" spans="1:8" s="615" customFormat="1" x14ac:dyDescent="0.25">
      <c r="A44" s="2827">
        <v>1886.06</v>
      </c>
      <c r="B44" s="2831" t="s">
        <v>154</v>
      </c>
      <c r="C44" s="625">
        <v>1450</v>
      </c>
      <c r="D44" s="626">
        <v>3124</v>
      </c>
      <c r="E44" s="778">
        <v>2122</v>
      </c>
      <c r="F44" s="3192" t="s">
        <v>1016</v>
      </c>
      <c r="G44" s="3193"/>
      <c r="H44" s="2818">
        <v>1945</v>
      </c>
    </row>
    <row r="45" spans="1:8" s="615" customFormat="1" ht="25.5" customHeight="1" x14ac:dyDescent="0.25">
      <c r="A45" s="2826">
        <v>340</v>
      </c>
      <c r="B45" s="2832" t="s">
        <v>154</v>
      </c>
      <c r="C45" s="626">
        <v>1452</v>
      </c>
      <c r="D45" s="626">
        <v>3122</v>
      </c>
      <c r="E45" s="2617">
        <v>2122</v>
      </c>
      <c r="F45" s="3190" t="s">
        <v>1017</v>
      </c>
      <c r="G45" s="3191"/>
      <c r="H45" s="2818">
        <v>340</v>
      </c>
    </row>
    <row r="46" spans="1:8" s="615" customFormat="1" ht="25.5" customHeight="1" x14ac:dyDescent="0.25">
      <c r="A46" s="2826">
        <v>763.39</v>
      </c>
      <c r="B46" s="2832" t="s">
        <v>154</v>
      </c>
      <c r="C46" s="626">
        <v>1455</v>
      </c>
      <c r="D46" s="626">
        <v>3114</v>
      </c>
      <c r="E46" s="2617">
        <v>2122</v>
      </c>
      <c r="F46" s="3190" t="s">
        <v>1018</v>
      </c>
      <c r="G46" s="3191"/>
      <c r="H46" s="2818">
        <v>828</v>
      </c>
    </row>
    <row r="47" spans="1:8" s="615" customFormat="1" ht="25.5" customHeight="1" x14ac:dyDescent="0.25">
      <c r="A47" s="2826">
        <v>114.3</v>
      </c>
      <c r="B47" s="2831" t="s">
        <v>154</v>
      </c>
      <c r="C47" s="625">
        <v>1456</v>
      </c>
      <c r="D47" s="626">
        <v>3114</v>
      </c>
      <c r="E47" s="778">
        <v>2122</v>
      </c>
      <c r="F47" s="3186" t="s">
        <v>1019</v>
      </c>
      <c r="G47" s="3187"/>
      <c r="H47" s="2818">
        <v>120</v>
      </c>
    </row>
    <row r="48" spans="1:8" s="615" customFormat="1" ht="25.5" customHeight="1" x14ac:dyDescent="0.25">
      <c r="A48" s="2826">
        <v>0</v>
      </c>
      <c r="B48" s="2831" t="s">
        <v>154</v>
      </c>
      <c r="C48" s="625">
        <v>1457</v>
      </c>
      <c r="D48" s="626">
        <v>3114</v>
      </c>
      <c r="E48" s="778">
        <v>2122</v>
      </c>
      <c r="F48" s="3186" t="s">
        <v>1020</v>
      </c>
      <c r="G48" s="3187"/>
      <c r="H48" s="2818">
        <v>0</v>
      </c>
    </row>
    <row r="49" spans="1:8" s="615" customFormat="1" ht="25.5" customHeight="1" x14ac:dyDescent="0.25">
      <c r="A49" s="2826">
        <v>0</v>
      </c>
      <c r="B49" s="2831" t="s">
        <v>154</v>
      </c>
      <c r="C49" s="625">
        <v>1459</v>
      </c>
      <c r="D49" s="626">
        <v>3114</v>
      </c>
      <c r="E49" s="778">
        <v>2122</v>
      </c>
      <c r="F49" s="3186" t="s">
        <v>1021</v>
      </c>
      <c r="G49" s="3187"/>
      <c r="H49" s="2818">
        <v>0</v>
      </c>
    </row>
    <row r="50" spans="1:8" s="615" customFormat="1" ht="25.5" customHeight="1" x14ac:dyDescent="0.25">
      <c r="A50" s="2826">
        <v>0</v>
      </c>
      <c r="B50" s="2831" t="s">
        <v>154</v>
      </c>
      <c r="C50" s="625">
        <v>1460</v>
      </c>
      <c r="D50" s="626">
        <v>3114</v>
      </c>
      <c r="E50" s="778">
        <v>2122</v>
      </c>
      <c r="F50" s="3186" t="s">
        <v>1022</v>
      </c>
      <c r="G50" s="3187"/>
      <c r="H50" s="2818">
        <v>0</v>
      </c>
    </row>
    <row r="51" spans="1:8" s="615" customFormat="1" ht="20.45" customHeight="1" x14ac:dyDescent="0.25">
      <c r="A51" s="2826">
        <v>32.92</v>
      </c>
      <c r="B51" s="2831" t="s">
        <v>154</v>
      </c>
      <c r="C51" s="625">
        <v>1462</v>
      </c>
      <c r="D51" s="626">
        <v>3114</v>
      </c>
      <c r="E51" s="778">
        <v>2122</v>
      </c>
      <c r="F51" s="3186" t="s">
        <v>1023</v>
      </c>
      <c r="G51" s="3187"/>
      <c r="H51" s="2818">
        <v>33</v>
      </c>
    </row>
    <row r="52" spans="1:8" s="615" customFormat="1" ht="25.5" customHeight="1" x14ac:dyDescent="0.25">
      <c r="A52" s="2826">
        <v>0</v>
      </c>
      <c r="B52" s="2831" t="s">
        <v>154</v>
      </c>
      <c r="C52" s="625">
        <v>1463</v>
      </c>
      <c r="D52" s="626">
        <v>3114</v>
      </c>
      <c r="E52" s="778">
        <v>2122</v>
      </c>
      <c r="F52" s="3186" t="s">
        <v>1024</v>
      </c>
      <c r="G52" s="3187"/>
      <c r="H52" s="2818">
        <v>0</v>
      </c>
    </row>
    <row r="53" spans="1:8" s="615" customFormat="1" ht="19.899999999999999" customHeight="1" x14ac:dyDescent="0.25">
      <c r="A53" s="2826">
        <v>0</v>
      </c>
      <c r="B53" s="2831" t="s">
        <v>154</v>
      </c>
      <c r="C53" s="625">
        <v>1468</v>
      </c>
      <c r="D53" s="626">
        <v>3114</v>
      </c>
      <c r="E53" s="778">
        <v>2122</v>
      </c>
      <c r="F53" s="3186" t="s">
        <v>1025</v>
      </c>
      <c r="G53" s="3187"/>
      <c r="H53" s="2818">
        <v>0</v>
      </c>
    </row>
    <row r="54" spans="1:8" s="615" customFormat="1" x14ac:dyDescent="0.25">
      <c r="A54" s="2826">
        <v>103.81</v>
      </c>
      <c r="B54" s="2831" t="s">
        <v>154</v>
      </c>
      <c r="C54" s="625">
        <v>1469</v>
      </c>
      <c r="D54" s="626">
        <v>3114</v>
      </c>
      <c r="E54" s="778">
        <v>2122</v>
      </c>
      <c r="F54" s="3190" t="s">
        <v>1026</v>
      </c>
      <c r="G54" s="3191"/>
      <c r="H54" s="2818">
        <v>104</v>
      </c>
    </row>
    <row r="55" spans="1:8" s="615" customFormat="1" ht="12" customHeight="1" x14ac:dyDescent="0.25">
      <c r="A55" s="2826">
        <v>36.15</v>
      </c>
      <c r="B55" s="2831" t="s">
        <v>154</v>
      </c>
      <c r="C55" s="625">
        <v>1470</v>
      </c>
      <c r="D55" s="626">
        <v>3133</v>
      </c>
      <c r="E55" s="778">
        <v>2122</v>
      </c>
      <c r="F55" s="3192" t="s">
        <v>1027</v>
      </c>
      <c r="G55" s="3193"/>
      <c r="H55" s="2818">
        <v>37</v>
      </c>
    </row>
    <row r="56" spans="1:8" s="615" customFormat="1" ht="25.5" customHeight="1" x14ac:dyDescent="0.25">
      <c r="A56" s="2826">
        <v>582.85</v>
      </c>
      <c r="B56" s="2831" t="s">
        <v>154</v>
      </c>
      <c r="C56" s="625">
        <v>1471</v>
      </c>
      <c r="D56" s="626">
        <v>3133</v>
      </c>
      <c r="E56" s="778">
        <v>2122</v>
      </c>
      <c r="F56" s="3186" t="s">
        <v>1028</v>
      </c>
      <c r="G56" s="3187"/>
      <c r="H56" s="2818">
        <v>583</v>
      </c>
    </row>
    <row r="57" spans="1:8" s="615" customFormat="1" ht="19.149999999999999" customHeight="1" x14ac:dyDescent="0.25">
      <c r="A57" s="2826">
        <v>92.36</v>
      </c>
      <c r="B57" s="2831" t="s">
        <v>154</v>
      </c>
      <c r="C57" s="625">
        <v>1472</v>
      </c>
      <c r="D57" s="626">
        <v>3133</v>
      </c>
      <c r="E57" s="778">
        <v>2122</v>
      </c>
      <c r="F57" s="3186" t="s">
        <v>1029</v>
      </c>
      <c r="G57" s="3187"/>
      <c r="H57" s="2818">
        <v>93</v>
      </c>
    </row>
    <row r="58" spans="1:8" s="615" customFormat="1" x14ac:dyDescent="0.25">
      <c r="A58" s="2826">
        <v>49</v>
      </c>
      <c r="B58" s="2831" t="s">
        <v>154</v>
      </c>
      <c r="C58" s="625">
        <v>1473</v>
      </c>
      <c r="D58" s="626">
        <v>3133</v>
      </c>
      <c r="E58" s="778">
        <v>2122</v>
      </c>
      <c r="F58" s="3192" t="s">
        <v>1030</v>
      </c>
      <c r="G58" s="3193"/>
      <c r="H58" s="2818">
        <v>49</v>
      </c>
    </row>
    <row r="59" spans="1:8" s="615" customFormat="1" x14ac:dyDescent="0.25">
      <c r="A59" s="2826">
        <v>55</v>
      </c>
      <c r="B59" s="2831" t="s">
        <v>154</v>
      </c>
      <c r="C59" s="625">
        <v>1474</v>
      </c>
      <c r="D59" s="626">
        <v>3133</v>
      </c>
      <c r="E59" s="778">
        <v>2122</v>
      </c>
      <c r="F59" s="3192" t="s">
        <v>1031</v>
      </c>
      <c r="G59" s="3193"/>
      <c r="H59" s="2818">
        <v>55</v>
      </c>
    </row>
    <row r="60" spans="1:8" s="615" customFormat="1" x14ac:dyDescent="0.25">
      <c r="A60" s="2826">
        <v>172.44</v>
      </c>
      <c r="B60" s="2831" t="s">
        <v>154</v>
      </c>
      <c r="C60" s="625">
        <v>1475</v>
      </c>
      <c r="D60" s="626">
        <v>3133</v>
      </c>
      <c r="E60" s="778">
        <v>2122</v>
      </c>
      <c r="F60" s="3192" t="s">
        <v>1032</v>
      </c>
      <c r="G60" s="3193"/>
      <c r="H60" s="2818">
        <v>185</v>
      </c>
    </row>
    <row r="61" spans="1:8" s="615" customFormat="1" ht="25.5" customHeight="1" x14ac:dyDescent="0.25">
      <c r="A61" s="2826">
        <v>19.920000000000002</v>
      </c>
      <c r="B61" s="2831" t="s">
        <v>154</v>
      </c>
      <c r="C61" s="625">
        <v>1476</v>
      </c>
      <c r="D61" s="626">
        <v>3133</v>
      </c>
      <c r="E61" s="778">
        <v>2122</v>
      </c>
      <c r="F61" s="3192" t="s">
        <v>1033</v>
      </c>
      <c r="G61" s="3193"/>
      <c r="H61" s="2818">
        <v>20</v>
      </c>
    </row>
    <row r="62" spans="1:8" s="615" customFormat="1" ht="25.5" customHeight="1" x14ac:dyDescent="0.25">
      <c r="A62" s="2827">
        <v>0</v>
      </c>
      <c r="B62" s="2831" t="s">
        <v>154</v>
      </c>
      <c r="C62" s="625">
        <v>1491</v>
      </c>
      <c r="D62" s="625">
        <v>3146</v>
      </c>
      <c r="E62" s="778">
        <v>2122</v>
      </c>
      <c r="F62" s="3186" t="s">
        <v>1034</v>
      </c>
      <c r="G62" s="3187"/>
      <c r="H62" s="2818">
        <v>0</v>
      </c>
    </row>
    <row r="63" spans="1:8" s="615" customFormat="1" ht="25.5" customHeight="1" x14ac:dyDescent="0.25">
      <c r="A63" s="2827">
        <v>0</v>
      </c>
      <c r="B63" s="2831" t="s">
        <v>154</v>
      </c>
      <c r="C63" s="625">
        <v>1492</v>
      </c>
      <c r="D63" s="625">
        <v>3146</v>
      </c>
      <c r="E63" s="778">
        <v>2122</v>
      </c>
      <c r="F63" s="3186" t="s">
        <v>1035</v>
      </c>
      <c r="G63" s="3187"/>
      <c r="H63" s="2818">
        <v>0</v>
      </c>
    </row>
    <row r="64" spans="1:8" s="615" customFormat="1" ht="25.5" customHeight="1" x14ac:dyDescent="0.25">
      <c r="A64" s="2827">
        <v>0</v>
      </c>
      <c r="B64" s="2831" t="s">
        <v>154</v>
      </c>
      <c r="C64" s="625">
        <v>1493</v>
      </c>
      <c r="D64" s="625">
        <v>3146</v>
      </c>
      <c r="E64" s="778">
        <v>2122</v>
      </c>
      <c r="F64" s="3186" t="s">
        <v>1036</v>
      </c>
      <c r="G64" s="3187"/>
      <c r="H64" s="2819">
        <v>0</v>
      </c>
    </row>
    <row r="65" spans="1:8" s="615" customFormat="1" ht="25.5" customHeight="1" x14ac:dyDescent="0.25">
      <c r="A65" s="2827">
        <v>0</v>
      </c>
      <c r="B65" s="2831" t="s">
        <v>154</v>
      </c>
      <c r="C65" s="625">
        <v>1494</v>
      </c>
      <c r="D65" s="625">
        <v>3146</v>
      </c>
      <c r="E65" s="778">
        <v>2122</v>
      </c>
      <c r="F65" s="3186" t="s">
        <v>1037</v>
      </c>
      <c r="G65" s="3187"/>
      <c r="H65" s="2819">
        <v>0</v>
      </c>
    </row>
    <row r="66" spans="1:8" s="615" customFormat="1" ht="20.45" customHeight="1" thickBot="1" x14ac:dyDescent="0.3">
      <c r="A66" s="2828">
        <v>0</v>
      </c>
      <c r="B66" s="2833" t="s">
        <v>154</v>
      </c>
      <c r="C66" s="1354">
        <v>1498</v>
      </c>
      <c r="D66" s="1354">
        <v>3146</v>
      </c>
      <c r="E66" s="782">
        <v>2122</v>
      </c>
      <c r="F66" s="3188" t="s">
        <v>1038</v>
      </c>
      <c r="G66" s="3189"/>
      <c r="H66" s="2820">
        <v>0</v>
      </c>
    </row>
  </sheetData>
  <mergeCells count="62">
    <mergeCell ref="F16:G16"/>
    <mergeCell ref="A1:H1"/>
    <mergeCell ref="A3:H3"/>
    <mergeCell ref="A5:H5"/>
    <mergeCell ref="F8:G8"/>
    <mergeCell ref="F9:G9"/>
    <mergeCell ref="F10:G10"/>
    <mergeCell ref="F11:G11"/>
    <mergeCell ref="F12:G12"/>
    <mergeCell ref="F13:G13"/>
    <mergeCell ref="F14:G14"/>
    <mergeCell ref="F15:G15"/>
    <mergeCell ref="F28:G28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52:G52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65:G65"/>
    <mergeCell ref="F66:G66"/>
    <mergeCell ref="F64:G64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</mergeCells>
  <pageMargins left="0.70866141732283472" right="0.70866141732283472" top="0.78740157480314965" bottom="0.78740157480314965" header="0.31496062992125984" footer="0.31496062992125984"/>
  <pageSetup paperSize="9" orientation="portrait" r:id="rId1"/>
  <rowBreaks count="1" manualBreakCount="1">
    <brk id="3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1270-CFAC-4AFB-95FF-13A2279B3BF4}">
  <sheetPr>
    <tabColor rgb="FFFFC000"/>
  </sheetPr>
  <dimension ref="A1:H196"/>
  <sheetViews>
    <sheetView zoomScaleNormal="100" zoomScaleSheetLayoutView="75" workbookViewId="0">
      <selection sqref="A1:H1"/>
    </sheetView>
  </sheetViews>
  <sheetFormatPr defaultColWidth="9.140625" defaultRowHeight="11.25" x14ac:dyDescent="0.2"/>
  <cols>
    <col min="1" max="1" width="8.7109375" style="609" customWidth="1"/>
    <col min="2" max="2" width="3.42578125" style="659" customWidth="1"/>
    <col min="3" max="3" width="10.28515625" style="609" customWidth="1"/>
    <col min="4" max="4" width="42.7109375" style="609" customWidth="1"/>
    <col min="5" max="6" width="10.7109375" style="609" customWidth="1"/>
    <col min="7" max="7" width="11.42578125" style="609" customWidth="1"/>
    <col min="8" max="8" width="11.42578125" style="659" customWidth="1"/>
    <col min="9" max="16384" width="9.140625" style="609"/>
  </cols>
  <sheetData>
    <row r="1" spans="1:8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  <c r="H1" s="3043"/>
    </row>
    <row r="2" spans="1:8" ht="12.75" customHeight="1" x14ac:dyDescent="0.2"/>
    <row r="3" spans="1:8" s="3" customFormat="1" ht="15.75" x14ac:dyDescent="0.25">
      <c r="A3" s="3112" t="s">
        <v>131</v>
      </c>
      <c r="B3" s="3112"/>
      <c r="C3" s="3112"/>
      <c r="D3" s="3112"/>
      <c r="E3" s="3112"/>
      <c r="F3" s="3112"/>
      <c r="G3" s="3112"/>
      <c r="H3" s="3112"/>
    </row>
    <row r="4" spans="1:8" s="3" customFormat="1" ht="9" customHeight="1" x14ac:dyDescent="0.25">
      <c r="B4" s="139"/>
      <c r="C4" s="139"/>
      <c r="D4" s="139"/>
      <c r="E4" s="139"/>
      <c r="F4" s="139"/>
      <c r="G4" s="139"/>
      <c r="H4" s="139"/>
    </row>
    <row r="5" spans="1:8" s="140" customFormat="1" ht="15.75" customHeight="1" x14ac:dyDescent="0.25">
      <c r="B5" s="141"/>
      <c r="C5" s="3145" t="s">
        <v>1949</v>
      </c>
      <c r="D5" s="3145"/>
      <c r="E5" s="3145"/>
      <c r="F5" s="142"/>
      <c r="G5" s="142"/>
      <c r="H5" s="142"/>
    </row>
    <row r="6" spans="1:8" s="660" customFormat="1" ht="12" thickBot="1" x14ac:dyDescent="0.3">
      <c r="B6" s="661"/>
      <c r="C6" s="661"/>
      <c r="D6" s="661"/>
      <c r="E6" s="143" t="s">
        <v>105</v>
      </c>
      <c r="F6" s="143"/>
      <c r="G6" s="662"/>
    </row>
    <row r="7" spans="1:8" s="663" customFormat="1" ht="12.75" customHeight="1" x14ac:dyDescent="0.25">
      <c r="B7" s="788"/>
      <c r="C7" s="3203" t="s">
        <v>135</v>
      </c>
      <c r="D7" s="3122" t="s">
        <v>136</v>
      </c>
      <c r="E7" s="3128" t="s">
        <v>1950</v>
      </c>
      <c r="F7" s="79"/>
    </row>
    <row r="8" spans="1:8" s="660" customFormat="1" ht="12.75" customHeight="1" thickBot="1" x14ac:dyDescent="0.3">
      <c r="B8" s="788"/>
      <c r="C8" s="3204"/>
      <c r="D8" s="3123"/>
      <c r="E8" s="3129"/>
      <c r="F8" s="79"/>
      <c r="H8" s="664"/>
    </row>
    <row r="9" spans="1:8" s="660" customFormat="1" ht="12.75" customHeight="1" thickBot="1" x14ac:dyDescent="0.3">
      <c r="B9" s="144"/>
      <c r="C9" s="145" t="s">
        <v>288</v>
      </c>
      <c r="D9" s="146" t="s">
        <v>289</v>
      </c>
      <c r="E9" s="1571">
        <f>SUM(E10:E17)</f>
        <v>1380041.0120000001</v>
      </c>
      <c r="F9" s="148"/>
      <c r="H9" s="664"/>
    </row>
    <row r="10" spans="1:8" s="660" customFormat="1" ht="12.75" customHeight="1" x14ac:dyDescent="0.25">
      <c r="B10" s="144"/>
      <c r="C10" s="489" t="s">
        <v>377</v>
      </c>
      <c r="D10" s="490" t="s">
        <v>378</v>
      </c>
      <c r="E10" s="2385">
        <f>F24</f>
        <v>15523</v>
      </c>
      <c r="F10" s="148"/>
      <c r="H10" s="664"/>
    </row>
    <row r="11" spans="1:8" s="665" customFormat="1" ht="12.75" customHeight="1" x14ac:dyDescent="0.25">
      <c r="B11" s="488"/>
      <c r="C11" s="493" t="s">
        <v>379</v>
      </c>
      <c r="D11" s="494" t="s">
        <v>380</v>
      </c>
      <c r="E11" s="2263">
        <f>H70</f>
        <v>187408.84699999998</v>
      </c>
      <c r="F11" s="492"/>
      <c r="H11" s="664"/>
    </row>
    <row r="12" spans="1:8" s="665" customFormat="1" ht="12.75" customHeight="1" x14ac:dyDescent="0.25">
      <c r="B12" s="488"/>
      <c r="C12" s="496" t="s">
        <v>140</v>
      </c>
      <c r="D12" s="497" t="s">
        <v>141</v>
      </c>
      <c r="E12" s="2263">
        <f>F95</f>
        <v>4842</v>
      </c>
      <c r="F12" s="492"/>
      <c r="G12" s="666"/>
      <c r="H12" s="664"/>
    </row>
    <row r="13" spans="1:8" s="665" customFormat="1" ht="12.75" customHeight="1" x14ac:dyDescent="0.25">
      <c r="B13" s="488"/>
      <c r="C13" s="496" t="s">
        <v>142</v>
      </c>
      <c r="D13" s="497" t="s">
        <v>143</v>
      </c>
      <c r="E13" s="1769">
        <f>F144</f>
        <v>78410</v>
      </c>
      <c r="F13" s="492"/>
      <c r="H13" s="664"/>
    </row>
    <row r="14" spans="1:8" s="665" customFormat="1" ht="12.75" customHeight="1" x14ac:dyDescent="0.25">
      <c r="B14" s="488"/>
      <c r="C14" s="496" t="s">
        <v>142</v>
      </c>
      <c r="D14" s="497" t="s">
        <v>2285</v>
      </c>
      <c r="E14" s="1769">
        <f>F160</f>
        <v>1076720.165</v>
      </c>
      <c r="F14" s="2386"/>
      <c r="H14" s="664"/>
    </row>
    <row r="15" spans="1:8" s="665" customFormat="1" ht="12.75" customHeight="1" x14ac:dyDescent="0.25">
      <c r="B15" s="488"/>
      <c r="C15" s="496" t="s">
        <v>144</v>
      </c>
      <c r="D15" s="497" t="s">
        <v>1364</v>
      </c>
      <c r="E15" s="1769">
        <f>F168</f>
        <v>5000</v>
      </c>
      <c r="F15" s="499"/>
      <c r="H15" s="664"/>
    </row>
    <row r="16" spans="1:8" s="665" customFormat="1" ht="12.75" customHeight="1" x14ac:dyDescent="0.25">
      <c r="B16" s="488"/>
      <c r="C16" s="496" t="s">
        <v>290</v>
      </c>
      <c r="D16" s="497" t="s">
        <v>1371</v>
      </c>
      <c r="E16" s="1769">
        <f>F181</f>
        <v>10637</v>
      </c>
      <c r="F16" s="499"/>
      <c r="H16" s="664"/>
    </row>
    <row r="17" spans="1:8" s="665" customFormat="1" ht="12.75" customHeight="1" thickBot="1" x14ac:dyDescent="0.3">
      <c r="B17" s="488"/>
      <c r="C17" s="1476" t="s">
        <v>146</v>
      </c>
      <c r="D17" s="1477" t="s">
        <v>1366</v>
      </c>
      <c r="E17" s="2387">
        <f>F194</f>
        <v>1500</v>
      </c>
      <c r="F17" s="499"/>
      <c r="H17" s="664"/>
    </row>
    <row r="18" spans="1:8" s="630" customFormat="1" ht="12" customHeight="1" x14ac:dyDescent="0.25">
      <c r="B18" s="668"/>
      <c r="H18" s="669"/>
    </row>
    <row r="19" spans="1:8" s="630" customFormat="1" ht="12" customHeight="1" x14ac:dyDescent="0.25">
      <c r="B19" s="668"/>
      <c r="H19" s="669"/>
    </row>
    <row r="20" spans="1:8" ht="18.75" customHeight="1" x14ac:dyDescent="0.25">
      <c r="B20" s="3209" t="s">
        <v>469</v>
      </c>
      <c r="C20" s="3209"/>
      <c r="D20" s="3209"/>
      <c r="E20" s="3209"/>
      <c r="F20" s="3209"/>
      <c r="G20" s="3209"/>
      <c r="H20" s="161"/>
    </row>
    <row r="21" spans="1:8" ht="12" customHeight="1" thickBot="1" x14ac:dyDescent="0.25">
      <c r="B21" s="661"/>
      <c r="C21" s="661"/>
      <c r="D21" s="661"/>
      <c r="E21" s="143"/>
      <c r="F21" s="143"/>
      <c r="G21" s="143" t="s">
        <v>105</v>
      </c>
      <c r="H21" s="662"/>
    </row>
    <row r="22" spans="1:8" ht="9.75" customHeight="1" x14ac:dyDescent="0.2">
      <c r="A22" s="3116" t="s">
        <v>1828</v>
      </c>
      <c r="B22" s="3203" t="s">
        <v>148</v>
      </c>
      <c r="C22" s="3207" t="s">
        <v>470</v>
      </c>
      <c r="D22" s="3122" t="s">
        <v>383</v>
      </c>
      <c r="E22" s="3126" t="s">
        <v>1951</v>
      </c>
      <c r="F22" s="3128" t="s">
        <v>1952</v>
      </c>
      <c r="G22" s="3200" t="s">
        <v>151</v>
      </c>
      <c r="H22" s="609"/>
    </row>
    <row r="23" spans="1:8" ht="16.5" customHeight="1" thickBot="1" x14ac:dyDescent="0.25">
      <c r="A23" s="3117"/>
      <c r="B23" s="3204"/>
      <c r="C23" s="3208"/>
      <c r="D23" s="3123"/>
      <c r="E23" s="3127"/>
      <c r="F23" s="3156"/>
      <c r="G23" s="3201"/>
      <c r="H23" s="609"/>
    </row>
    <row r="24" spans="1:8" s="630" customFormat="1" ht="17.25" customHeight="1" thickBot="1" x14ac:dyDescent="0.3">
      <c r="A24" s="147">
        <f>A25</f>
        <v>6563.99</v>
      </c>
      <c r="B24" s="145" t="s">
        <v>2</v>
      </c>
      <c r="C24" s="370" t="s">
        <v>152</v>
      </c>
      <c r="D24" s="245" t="s">
        <v>153</v>
      </c>
      <c r="E24" s="147">
        <v>15523</v>
      </c>
      <c r="F24" s="147">
        <v>15523</v>
      </c>
      <c r="G24" s="671" t="s">
        <v>6</v>
      </c>
    </row>
    <row r="25" spans="1:8" s="630" customFormat="1" ht="13.5" customHeight="1" x14ac:dyDescent="0.25">
      <c r="A25" s="1259">
        <f>SUM(A26:A63)</f>
        <v>6563.99</v>
      </c>
      <c r="B25" s="746" t="s">
        <v>6</v>
      </c>
      <c r="C25" s="747" t="s">
        <v>6</v>
      </c>
      <c r="D25" s="919" t="s">
        <v>384</v>
      </c>
      <c r="E25" s="1261">
        <f>SUM(E26:E53)+SUM(E61:E63)</f>
        <v>15523</v>
      </c>
      <c r="F25" s="2388">
        <f>SUM(F26:F53)+SUM(F61:F63)</f>
        <v>15523</v>
      </c>
      <c r="G25" s="2389"/>
    </row>
    <row r="26" spans="1:8" s="630" customFormat="1" ht="22.5" x14ac:dyDescent="0.25">
      <c r="A26" s="675"/>
      <c r="B26" s="1481" t="s">
        <v>154</v>
      </c>
      <c r="C26" s="2087" t="s">
        <v>2173</v>
      </c>
      <c r="D26" s="1485" t="s">
        <v>2371</v>
      </c>
      <c r="E26" s="852">
        <v>1000</v>
      </c>
      <c r="F26" s="853">
        <v>1000</v>
      </c>
      <c r="G26" s="2391"/>
    </row>
    <row r="27" spans="1:8" s="630" customFormat="1" ht="22.5" x14ac:dyDescent="0.25">
      <c r="A27" s="679"/>
      <c r="B27" s="1481" t="s">
        <v>154</v>
      </c>
      <c r="C27" s="2087">
        <v>5502541521</v>
      </c>
      <c r="D27" s="1485" t="s">
        <v>2372</v>
      </c>
      <c r="E27" s="708">
        <v>1200</v>
      </c>
      <c r="F27" s="709">
        <v>1200</v>
      </c>
      <c r="G27" s="1989"/>
    </row>
    <row r="28" spans="1:8" s="630" customFormat="1" ht="12.75" customHeight="1" x14ac:dyDescent="0.25">
      <c r="A28" s="679"/>
      <c r="B28" s="1481" t="s">
        <v>154</v>
      </c>
      <c r="C28" s="2087">
        <v>5502551521</v>
      </c>
      <c r="D28" s="1485" t="s">
        <v>2373</v>
      </c>
      <c r="E28" s="708">
        <v>900</v>
      </c>
      <c r="F28" s="709">
        <v>900</v>
      </c>
      <c r="G28" s="1989"/>
    </row>
    <row r="29" spans="1:8" s="630" customFormat="1" ht="22.5" x14ac:dyDescent="0.25">
      <c r="A29" s="679"/>
      <c r="B29" s="1481" t="s">
        <v>154</v>
      </c>
      <c r="C29" s="2087">
        <v>5502561522</v>
      </c>
      <c r="D29" s="1485" t="s">
        <v>2374</v>
      </c>
      <c r="E29" s="708">
        <v>300</v>
      </c>
      <c r="F29" s="709">
        <v>300</v>
      </c>
      <c r="G29" s="1989"/>
    </row>
    <row r="30" spans="1:8" s="630" customFormat="1" ht="22.5" x14ac:dyDescent="0.25">
      <c r="A30" s="679"/>
      <c r="B30" s="1481" t="s">
        <v>154</v>
      </c>
      <c r="C30" s="2087">
        <v>5502571516</v>
      </c>
      <c r="D30" s="1485" t="s">
        <v>2375</v>
      </c>
      <c r="E30" s="708">
        <v>500</v>
      </c>
      <c r="F30" s="709">
        <v>500</v>
      </c>
      <c r="G30" s="1989"/>
    </row>
    <row r="31" spans="1:8" s="630" customFormat="1" ht="12.75" customHeight="1" x14ac:dyDescent="0.25">
      <c r="A31" s="679"/>
      <c r="B31" s="1481" t="s">
        <v>154</v>
      </c>
      <c r="C31" s="2087">
        <v>5502581516</v>
      </c>
      <c r="D31" s="1485" t="s">
        <v>2376</v>
      </c>
      <c r="E31" s="708">
        <v>500</v>
      </c>
      <c r="F31" s="709">
        <v>500</v>
      </c>
      <c r="G31" s="1989"/>
    </row>
    <row r="32" spans="1:8" s="630" customFormat="1" ht="22.5" x14ac:dyDescent="0.25">
      <c r="A32" s="679"/>
      <c r="B32" s="1481" t="s">
        <v>154</v>
      </c>
      <c r="C32" s="2087">
        <v>5502591509</v>
      </c>
      <c r="D32" s="1485" t="s">
        <v>2377</v>
      </c>
      <c r="E32" s="708">
        <v>250</v>
      </c>
      <c r="F32" s="709">
        <v>250</v>
      </c>
      <c r="G32" s="1989"/>
    </row>
    <row r="33" spans="1:7" s="630" customFormat="1" ht="22.5" x14ac:dyDescent="0.25">
      <c r="A33" s="679"/>
      <c r="B33" s="676" t="s">
        <v>154</v>
      </c>
      <c r="C33" s="2800" t="s">
        <v>2174</v>
      </c>
      <c r="D33" s="1485" t="s">
        <v>2378</v>
      </c>
      <c r="E33" s="708">
        <v>500</v>
      </c>
      <c r="F33" s="709">
        <v>500</v>
      </c>
      <c r="G33" s="1989"/>
    </row>
    <row r="34" spans="1:7" s="630" customFormat="1" ht="22.5" x14ac:dyDescent="0.25">
      <c r="A34" s="675"/>
      <c r="B34" s="1481" t="s">
        <v>154</v>
      </c>
      <c r="C34" s="2801">
        <v>5502601512</v>
      </c>
      <c r="D34" s="2799" t="s">
        <v>2379</v>
      </c>
      <c r="E34" s="852">
        <v>300</v>
      </c>
      <c r="F34" s="853">
        <v>300</v>
      </c>
      <c r="G34" s="1989"/>
    </row>
    <row r="35" spans="1:7" s="630" customFormat="1" ht="22.5" x14ac:dyDescent="0.25">
      <c r="A35" s="679"/>
      <c r="B35" s="1481" t="s">
        <v>154</v>
      </c>
      <c r="C35" s="2087">
        <v>5502611512</v>
      </c>
      <c r="D35" s="1485" t="s">
        <v>2380</v>
      </c>
      <c r="E35" s="708">
        <v>500</v>
      </c>
      <c r="F35" s="709">
        <v>500</v>
      </c>
      <c r="G35" s="1989"/>
    </row>
    <row r="36" spans="1:7" s="630" customFormat="1" ht="22.5" x14ac:dyDescent="0.25">
      <c r="A36" s="679"/>
      <c r="B36" s="1481" t="s">
        <v>154</v>
      </c>
      <c r="C36" s="2087">
        <v>5502621507</v>
      </c>
      <c r="D36" s="1485" t="s">
        <v>2381</v>
      </c>
      <c r="E36" s="708">
        <v>2333</v>
      </c>
      <c r="F36" s="709">
        <v>2333</v>
      </c>
      <c r="G36" s="1989"/>
    </row>
    <row r="37" spans="1:7" s="630" customFormat="1" ht="22.5" x14ac:dyDescent="0.25">
      <c r="A37" s="679"/>
      <c r="B37" s="1481" t="s">
        <v>154</v>
      </c>
      <c r="C37" s="2087">
        <v>5502631507</v>
      </c>
      <c r="D37" s="1485" t="s">
        <v>2382</v>
      </c>
      <c r="E37" s="708">
        <v>200</v>
      </c>
      <c r="F37" s="709">
        <v>200</v>
      </c>
      <c r="G37" s="1989"/>
    </row>
    <row r="38" spans="1:7" s="630" customFormat="1" ht="22.5" x14ac:dyDescent="0.25">
      <c r="A38" s="679"/>
      <c r="B38" s="1481" t="s">
        <v>154</v>
      </c>
      <c r="C38" s="2087">
        <v>5502641513</v>
      </c>
      <c r="D38" s="1485" t="s">
        <v>2383</v>
      </c>
      <c r="E38" s="708">
        <v>250</v>
      </c>
      <c r="F38" s="709">
        <v>250</v>
      </c>
      <c r="G38" s="1989"/>
    </row>
    <row r="39" spans="1:7" s="630" customFormat="1" ht="22.5" x14ac:dyDescent="0.25">
      <c r="A39" s="679"/>
      <c r="B39" s="1481" t="s">
        <v>154</v>
      </c>
      <c r="C39" s="2087">
        <v>5502651513</v>
      </c>
      <c r="D39" s="1485" t="s">
        <v>2384</v>
      </c>
      <c r="E39" s="708">
        <v>250</v>
      </c>
      <c r="F39" s="709">
        <v>250</v>
      </c>
      <c r="G39" s="1989"/>
    </row>
    <row r="40" spans="1:7" s="630" customFormat="1" ht="12.75" customHeight="1" x14ac:dyDescent="0.25">
      <c r="A40" s="679"/>
      <c r="B40" s="1481" t="s">
        <v>154</v>
      </c>
      <c r="C40" s="2087">
        <v>5502661501</v>
      </c>
      <c r="D40" s="1485" t="s">
        <v>2385</v>
      </c>
      <c r="E40" s="708">
        <v>800</v>
      </c>
      <c r="F40" s="709">
        <v>800</v>
      </c>
      <c r="G40" s="1989"/>
    </row>
    <row r="41" spans="1:7" s="630" customFormat="1" ht="12.75" customHeight="1" x14ac:dyDescent="0.25">
      <c r="A41" s="679"/>
      <c r="B41" s="1481" t="s">
        <v>154</v>
      </c>
      <c r="C41" s="2087">
        <v>5502671501</v>
      </c>
      <c r="D41" s="1485" t="s">
        <v>2386</v>
      </c>
      <c r="E41" s="708">
        <v>300</v>
      </c>
      <c r="F41" s="709">
        <v>300</v>
      </c>
      <c r="G41" s="1989"/>
    </row>
    <row r="42" spans="1:7" s="630" customFormat="1" ht="22.5" x14ac:dyDescent="0.25">
      <c r="A42" s="679"/>
      <c r="B42" s="1481" t="s">
        <v>154</v>
      </c>
      <c r="C42" s="2087">
        <v>5502681501</v>
      </c>
      <c r="D42" s="1485" t="s">
        <v>2387</v>
      </c>
      <c r="E42" s="708">
        <v>290</v>
      </c>
      <c r="F42" s="709">
        <v>290</v>
      </c>
      <c r="G42" s="1989"/>
    </row>
    <row r="43" spans="1:7" s="630" customFormat="1" ht="22.5" x14ac:dyDescent="0.25">
      <c r="A43" s="679"/>
      <c r="B43" s="676" t="s">
        <v>154</v>
      </c>
      <c r="C43" s="2800">
        <v>5502691501</v>
      </c>
      <c r="D43" s="1485" t="s">
        <v>2388</v>
      </c>
      <c r="E43" s="708">
        <v>1700</v>
      </c>
      <c r="F43" s="709">
        <v>1700</v>
      </c>
      <c r="G43" s="1989"/>
    </row>
    <row r="44" spans="1:7" s="630" customFormat="1" ht="22.5" x14ac:dyDescent="0.25">
      <c r="A44" s="679"/>
      <c r="B44" s="676" t="s">
        <v>154</v>
      </c>
      <c r="C44" s="2800">
        <v>5502701501</v>
      </c>
      <c r="D44" s="1485" t="s">
        <v>2389</v>
      </c>
      <c r="E44" s="708">
        <v>1000</v>
      </c>
      <c r="F44" s="709">
        <v>1000</v>
      </c>
      <c r="G44" s="2135"/>
    </row>
    <row r="45" spans="1:7" s="630" customFormat="1" x14ac:dyDescent="0.25">
      <c r="A45" s="679"/>
      <c r="B45" s="1481" t="s">
        <v>154</v>
      </c>
      <c r="C45" s="2087">
        <v>5502711504</v>
      </c>
      <c r="D45" s="1485" t="s">
        <v>2390</v>
      </c>
      <c r="E45" s="708">
        <v>2250</v>
      </c>
      <c r="F45" s="709">
        <v>2250</v>
      </c>
      <c r="G45" s="719"/>
    </row>
    <row r="46" spans="1:7" s="630" customFormat="1" ht="22.5" x14ac:dyDescent="0.25">
      <c r="A46" s="679"/>
      <c r="B46" s="676" t="s">
        <v>154</v>
      </c>
      <c r="C46" s="2800">
        <v>5502721508</v>
      </c>
      <c r="D46" s="1485" t="s">
        <v>2391</v>
      </c>
      <c r="E46" s="708">
        <v>200</v>
      </c>
      <c r="F46" s="709">
        <v>200</v>
      </c>
      <c r="G46" s="844"/>
    </row>
    <row r="47" spans="1:7" s="630" customFormat="1" x14ac:dyDescent="0.25">
      <c r="A47" s="675">
        <v>500</v>
      </c>
      <c r="B47" s="1481" t="s">
        <v>154</v>
      </c>
      <c r="C47" s="1296" t="s">
        <v>1995</v>
      </c>
      <c r="D47" s="536" t="s">
        <v>1855</v>
      </c>
      <c r="E47" s="852"/>
      <c r="F47" s="853"/>
      <c r="G47" s="678"/>
    </row>
    <row r="48" spans="1:7" s="630" customFormat="1" ht="22.5" x14ac:dyDescent="0.25">
      <c r="A48" s="679">
        <v>285</v>
      </c>
      <c r="B48" s="1481" t="s">
        <v>154</v>
      </c>
      <c r="C48" s="1296" t="s">
        <v>1996</v>
      </c>
      <c r="D48" s="536" t="s">
        <v>1856</v>
      </c>
      <c r="E48" s="708"/>
      <c r="F48" s="709"/>
      <c r="G48" s="680"/>
    </row>
    <row r="49" spans="1:8" s="630" customFormat="1" ht="22.5" x14ac:dyDescent="0.25">
      <c r="A49" s="679">
        <v>600</v>
      </c>
      <c r="B49" s="1481" t="s">
        <v>154</v>
      </c>
      <c r="C49" s="1296" t="s">
        <v>1997</v>
      </c>
      <c r="D49" s="536" t="s">
        <v>1857</v>
      </c>
      <c r="E49" s="708"/>
      <c r="F49" s="709"/>
      <c r="G49" s="680"/>
    </row>
    <row r="50" spans="1:8" s="630" customFormat="1" ht="12.75" customHeight="1" x14ac:dyDescent="0.25">
      <c r="A50" s="679">
        <v>285.14999999999998</v>
      </c>
      <c r="B50" s="1481" t="s">
        <v>154</v>
      </c>
      <c r="C50" s="1296" t="s">
        <v>1998</v>
      </c>
      <c r="D50" s="536" t="s">
        <v>1858</v>
      </c>
      <c r="E50" s="708"/>
      <c r="F50" s="709"/>
      <c r="G50" s="680"/>
    </row>
    <row r="51" spans="1:8" s="630" customFormat="1" ht="22.5" x14ac:dyDescent="0.25">
      <c r="A51" s="679">
        <v>293.83999999999997</v>
      </c>
      <c r="B51" s="1481" t="s">
        <v>154</v>
      </c>
      <c r="C51" s="1296" t="s">
        <v>1999</v>
      </c>
      <c r="D51" s="536" t="s">
        <v>1859</v>
      </c>
      <c r="E51" s="708"/>
      <c r="F51" s="709"/>
      <c r="G51" s="680"/>
    </row>
    <row r="52" spans="1:8" s="630" customFormat="1" x14ac:dyDescent="0.25">
      <c r="A52" s="679">
        <v>400</v>
      </c>
      <c r="B52" s="1481" t="s">
        <v>154</v>
      </c>
      <c r="C52" s="1296" t="s">
        <v>2000</v>
      </c>
      <c r="D52" s="536" t="s">
        <v>1860</v>
      </c>
      <c r="E52" s="708"/>
      <c r="F52" s="709"/>
      <c r="G52" s="680"/>
    </row>
    <row r="53" spans="1:8" s="630" customFormat="1" ht="23.25" thickBot="1" x14ac:dyDescent="0.3">
      <c r="A53" s="682">
        <v>300</v>
      </c>
      <c r="B53" s="2088" t="s">
        <v>154</v>
      </c>
      <c r="C53" s="2803" t="s">
        <v>2001</v>
      </c>
      <c r="D53" s="2805" t="s">
        <v>1861</v>
      </c>
      <c r="E53" s="801"/>
      <c r="F53" s="744"/>
      <c r="G53" s="2806"/>
    </row>
    <row r="54" spans="1:8" s="630" customFormat="1" x14ac:dyDescent="0.25"/>
    <row r="56" spans="1:8" ht="18.75" customHeight="1" x14ac:dyDescent="0.25">
      <c r="B56" s="3209" t="s">
        <v>469</v>
      </c>
      <c r="C56" s="3209"/>
      <c r="D56" s="3209"/>
      <c r="E56" s="3209"/>
      <c r="F56" s="3209"/>
      <c r="G56" s="3209"/>
      <c r="H56" s="161"/>
    </row>
    <row r="57" spans="1:8" ht="12" customHeight="1" thickBot="1" x14ac:dyDescent="0.25">
      <c r="B57" s="661"/>
      <c r="C57" s="661"/>
      <c r="D57" s="661"/>
      <c r="E57" s="143"/>
      <c r="F57" s="143"/>
      <c r="G57" s="143" t="s">
        <v>105</v>
      </c>
      <c r="H57" s="662"/>
    </row>
    <row r="58" spans="1:8" ht="9.75" customHeight="1" x14ac:dyDescent="0.2">
      <c r="A58" s="3116" t="s">
        <v>1828</v>
      </c>
      <c r="B58" s="3203" t="s">
        <v>148</v>
      </c>
      <c r="C58" s="3207" t="s">
        <v>470</v>
      </c>
      <c r="D58" s="3122" t="s">
        <v>383</v>
      </c>
      <c r="E58" s="3126" t="s">
        <v>1951</v>
      </c>
      <c r="F58" s="3128" t="s">
        <v>1952</v>
      </c>
      <c r="G58" s="3200" t="s">
        <v>151</v>
      </c>
      <c r="H58" s="609"/>
    </row>
    <row r="59" spans="1:8" ht="16.5" customHeight="1" thickBot="1" x14ac:dyDescent="0.25">
      <c r="A59" s="3117"/>
      <c r="B59" s="3204"/>
      <c r="C59" s="3208"/>
      <c r="D59" s="3123"/>
      <c r="E59" s="3127"/>
      <c r="F59" s="3156"/>
      <c r="G59" s="3201"/>
      <c r="H59" s="609"/>
    </row>
    <row r="60" spans="1:8" s="630" customFormat="1" ht="17.25" customHeight="1" thickBot="1" x14ac:dyDescent="0.3">
      <c r="A60" s="217" t="s">
        <v>222</v>
      </c>
      <c r="B60" s="145" t="s">
        <v>2</v>
      </c>
      <c r="C60" s="370" t="s">
        <v>152</v>
      </c>
      <c r="D60" s="245" t="s">
        <v>153</v>
      </c>
      <c r="E60" s="217" t="s">
        <v>222</v>
      </c>
      <c r="F60" s="217" t="s">
        <v>222</v>
      </c>
      <c r="G60" s="671" t="s">
        <v>6</v>
      </c>
    </row>
    <row r="61" spans="1:8" s="630" customFormat="1" ht="17.25" customHeight="1" x14ac:dyDescent="0.25">
      <c r="A61" s="679">
        <v>400</v>
      </c>
      <c r="B61" s="1481" t="s">
        <v>154</v>
      </c>
      <c r="C61" s="1296" t="s">
        <v>2002</v>
      </c>
      <c r="D61" s="536" t="s">
        <v>1862</v>
      </c>
      <c r="E61" s="708"/>
      <c r="F61" s="709"/>
      <c r="G61" s="680"/>
    </row>
    <row r="62" spans="1:8" s="630" customFormat="1" ht="22.5" customHeight="1" x14ac:dyDescent="0.25">
      <c r="A62" s="679">
        <v>1000</v>
      </c>
      <c r="B62" s="1481" t="s">
        <v>154</v>
      </c>
      <c r="C62" s="1296" t="s">
        <v>2003</v>
      </c>
      <c r="D62" s="536" t="s">
        <v>1863</v>
      </c>
      <c r="E62" s="708"/>
      <c r="F62" s="709"/>
      <c r="G62" s="680"/>
    </row>
    <row r="63" spans="1:8" s="630" customFormat="1" ht="22.5" customHeight="1" thickBot="1" x14ac:dyDescent="0.3">
      <c r="A63" s="682">
        <v>2500</v>
      </c>
      <c r="B63" s="2088" t="s">
        <v>154</v>
      </c>
      <c r="C63" s="2803" t="s">
        <v>2004</v>
      </c>
      <c r="D63" s="2804" t="s">
        <v>2370</v>
      </c>
      <c r="E63" s="801"/>
      <c r="F63" s="744"/>
      <c r="G63" s="2396"/>
    </row>
    <row r="64" spans="1:8" s="630" customFormat="1" x14ac:dyDescent="0.25"/>
    <row r="65" spans="1:8" s="630" customFormat="1" ht="14.25" customHeight="1" x14ac:dyDescent="0.25">
      <c r="B65" s="668"/>
      <c r="H65" s="668"/>
    </row>
    <row r="66" spans="1:8" ht="18.75" customHeight="1" x14ac:dyDescent="0.25">
      <c r="B66" s="3209" t="s">
        <v>471</v>
      </c>
      <c r="C66" s="3209"/>
      <c r="D66" s="3209"/>
      <c r="E66" s="3209"/>
      <c r="F66" s="3209"/>
      <c r="G66" s="3209"/>
      <c r="H66" s="683"/>
    </row>
    <row r="67" spans="1:8" ht="12.75" customHeight="1" thickBot="1" x14ac:dyDescent="0.25">
      <c r="B67" s="661"/>
      <c r="C67" s="661"/>
      <c r="D67" s="661"/>
      <c r="E67" s="661"/>
      <c r="F67" s="661"/>
      <c r="G67" s="661"/>
      <c r="H67" s="143" t="s">
        <v>105</v>
      </c>
    </row>
    <row r="68" spans="1:8" ht="12.75" customHeight="1" x14ac:dyDescent="0.2">
      <c r="A68" s="3116" t="s">
        <v>1828</v>
      </c>
      <c r="B68" s="3138" t="s">
        <v>273</v>
      </c>
      <c r="C68" s="3140" t="s">
        <v>472</v>
      </c>
      <c r="D68" s="3122" t="s">
        <v>389</v>
      </c>
      <c r="E68" s="3168" t="s">
        <v>390</v>
      </c>
      <c r="F68" s="3168" t="s">
        <v>391</v>
      </c>
      <c r="G68" s="3126" t="s">
        <v>1951</v>
      </c>
      <c r="H68" s="3128" t="s">
        <v>1952</v>
      </c>
    </row>
    <row r="69" spans="1:8" ht="14.25" customHeight="1" thickBot="1" x14ac:dyDescent="0.25">
      <c r="A69" s="3117"/>
      <c r="B69" s="3163"/>
      <c r="C69" s="3160"/>
      <c r="D69" s="3123"/>
      <c r="E69" s="3169"/>
      <c r="F69" s="3169"/>
      <c r="G69" s="3127"/>
      <c r="H69" s="3156"/>
    </row>
    <row r="70" spans="1:8" ht="15" customHeight="1" thickBot="1" x14ac:dyDescent="0.25">
      <c r="A70" s="804">
        <f>SUM(A71:A88)</f>
        <v>166482.81499999997</v>
      </c>
      <c r="B70" s="175" t="s">
        <v>2</v>
      </c>
      <c r="C70" s="370" t="s">
        <v>392</v>
      </c>
      <c r="D70" s="245" t="s">
        <v>153</v>
      </c>
      <c r="E70" s="2392">
        <f>SUM(E71:E87)</f>
        <v>170047.51139999999</v>
      </c>
      <c r="F70" s="2393">
        <f>SUM(F71:F87)</f>
        <v>15361.3356</v>
      </c>
      <c r="G70" s="2261">
        <f>SUM(G71:G88)</f>
        <v>187408.84699999998</v>
      </c>
      <c r="H70" s="2262">
        <f>SUM(H71:H88)</f>
        <v>187408.84699999998</v>
      </c>
    </row>
    <row r="71" spans="1:8" ht="13.5" customHeight="1" x14ac:dyDescent="0.2">
      <c r="A71" s="689">
        <v>15304.74</v>
      </c>
      <c r="B71" s="2096" t="s">
        <v>154</v>
      </c>
      <c r="C71" s="2097">
        <v>1501</v>
      </c>
      <c r="D71" s="690" t="s">
        <v>473</v>
      </c>
      <c r="E71" s="2098">
        <v>17337.449000000001</v>
      </c>
      <c r="F71" s="2099">
        <v>1512.2809999999999</v>
      </c>
      <c r="G71" s="2100">
        <f>E71+F71</f>
        <v>18849.73</v>
      </c>
      <c r="H71" s="1844">
        <f>G71</f>
        <v>18849.73</v>
      </c>
    </row>
    <row r="72" spans="1:8" ht="12.75" customHeight="1" x14ac:dyDescent="0.2">
      <c r="A72" s="691">
        <v>11804.295</v>
      </c>
      <c r="B72" s="692" t="s">
        <v>154</v>
      </c>
      <c r="C72" s="693">
        <v>1502</v>
      </c>
      <c r="D72" s="694" t="s">
        <v>474</v>
      </c>
      <c r="E72" s="695">
        <v>12069.467000000001</v>
      </c>
      <c r="F72" s="696">
        <v>207</v>
      </c>
      <c r="G72" s="2101">
        <f t="shared" ref="G72:G87" si="0">E72+F72</f>
        <v>12276.467000000001</v>
      </c>
      <c r="H72" s="1844">
        <f t="shared" ref="H72:H87" si="1">G72</f>
        <v>12276.467000000001</v>
      </c>
    </row>
    <row r="73" spans="1:8" ht="12.75" customHeight="1" x14ac:dyDescent="0.2">
      <c r="A73" s="691">
        <v>2468.0100000000002</v>
      </c>
      <c r="B73" s="692" t="s">
        <v>154</v>
      </c>
      <c r="C73" s="693">
        <v>1504</v>
      </c>
      <c r="D73" s="694" t="s">
        <v>2392</v>
      </c>
      <c r="E73" s="695">
        <v>3120.6709999999998</v>
      </c>
      <c r="F73" s="697">
        <v>553.65899999999999</v>
      </c>
      <c r="G73" s="2101">
        <f t="shared" si="0"/>
        <v>3674.33</v>
      </c>
      <c r="H73" s="1844">
        <f t="shared" si="1"/>
        <v>3674.33</v>
      </c>
    </row>
    <row r="74" spans="1:8" ht="12.75" customHeight="1" x14ac:dyDescent="0.2">
      <c r="A74" s="691">
        <v>9840.06</v>
      </c>
      <c r="B74" s="692" t="s">
        <v>154</v>
      </c>
      <c r="C74" s="693">
        <v>1505</v>
      </c>
      <c r="D74" s="694" t="s">
        <v>476</v>
      </c>
      <c r="E74" s="695">
        <v>8852.7819999999992</v>
      </c>
      <c r="F74" s="698">
        <v>1380.88</v>
      </c>
      <c r="G74" s="2101">
        <f t="shared" si="0"/>
        <v>10233.662</v>
      </c>
      <c r="H74" s="1844">
        <f t="shared" si="1"/>
        <v>10233.662</v>
      </c>
    </row>
    <row r="75" spans="1:8" ht="12.75" customHeight="1" x14ac:dyDescent="0.2">
      <c r="A75" s="691">
        <v>5012</v>
      </c>
      <c r="B75" s="692" t="s">
        <v>154</v>
      </c>
      <c r="C75" s="693">
        <v>1507</v>
      </c>
      <c r="D75" s="694" t="s">
        <v>477</v>
      </c>
      <c r="E75" s="695">
        <v>5002</v>
      </c>
      <c r="F75" s="696">
        <v>210</v>
      </c>
      <c r="G75" s="2101">
        <f t="shared" si="0"/>
        <v>5212</v>
      </c>
      <c r="H75" s="1844">
        <f t="shared" si="1"/>
        <v>5212</v>
      </c>
    </row>
    <row r="76" spans="1:8" ht="12.75" customHeight="1" x14ac:dyDescent="0.2">
      <c r="A76" s="691">
        <v>3566</v>
      </c>
      <c r="B76" s="692" t="s">
        <v>154</v>
      </c>
      <c r="C76" s="693">
        <v>1508</v>
      </c>
      <c r="D76" s="694" t="s">
        <v>478</v>
      </c>
      <c r="E76" s="695">
        <v>3198.4169999999999</v>
      </c>
      <c r="F76" s="698">
        <v>501.58300000000003</v>
      </c>
      <c r="G76" s="2101">
        <f t="shared" si="0"/>
        <v>3700</v>
      </c>
      <c r="H76" s="1844">
        <f t="shared" si="1"/>
        <v>3700</v>
      </c>
    </row>
    <row r="77" spans="1:8" ht="12.75" customHeight="1" x14ac:dyDescent="0.2">
      <c r="A77" s="691">
        <v>5802</v>
      </c>
      <c r="B77" s="692" t="s">
        <v>154</v>
      </c>
      <c r="C77" s="693">
        <v>1509</v>
      </c>
      <c r="D77" s="694" t="s">
        <v>479</v>
      </c>
      <c r="E77" s="695">
        <v>4993</v>
      </c>
      <c r="F77" s="698">
        <v>1041</v>
      </c>
      <c r="G77" s="2101">
        <f t="shared" si="0"/>
        <v>6034</v>
      </c>
      <c r="H77" s="1844">
        <f t="shared" si="1"/>
        <v>6034</v>
      </c>
    </row>
    <row r="78" spans="1:8" ht="12.75" customHeight="1" x14ac:dyDescent="0.2">
      <c r="A78" s="691">
        <v>8020</v>
      </c>
      <c r="B78" s="692" t="s">
        <v>154</v>
      </c>
      <c r="C78" s="693">
        <v>1510</v>
      </c>
      <c r="D78" s="694" t="s">
        <v>480</v>
      </c>
      <c r="E78" s="695">
        <v>6991.1999999999989</v>
      </c>
      <c r="F78" s="696">
        <v>1349.6</v>
      </c>
      <c r="G78" s="2101">
        <f t="shared" si="0"/>
        <v>8340.7999999999993</v>
      </c>
      <c r="H78" s="1844">
        <f t="shared" si="1"/>
        <v>8340.7999999999993</v>
      </c>
    </row>
    <row r="79" spans="1:8" ht="12.75" customHeight="1" x14ac:dyDescent="0.2">
      <c r="A79" s="691">
        <v>9507</v>
      </c>
      <c r="B79" s="692" t="s">
        <v>154</v>
      </c>
      <c r="C79" s="693">
        <v>1512</v>
      </c>
      <c r="D79" s="694" t="s">
        <v>481</v>
      </c>
      <c r="E79" s="695">
        <v>8197</v>
      </c>
      <c r="F79" s="697">
        <v>639</v>
      </c>
      <c r="G79" s="2101">
        <f t="shared" si="0"/>
        <v>8836</v>
      </c>
      <c r="H79" s="1844">
        <f t="shared" si="1"/>
        <v>8836</v>
      </c>
    </row>
    <row r="80" spans="1:8" ht="12.75" customHeight="1" x14ac:dyDescent="0.2">
      <c r="A80" s="691">
        <v>8660</v>
      </c>
      <c r="B80" s="692" t="s">
        <v>154</v>
      </c>
      <c r="C80" s="693">
        <v>1513</v>
      </c>
      <c r="D80" s="694" t="s">
        <v>482</v>
      </c>
      <c r="E80" s="695">
        <v>6760.76</v>
      </c>
      <c r="F80" s="697">
        <v>2245.64</v>
      </c>
      <c r="G80" s="2101">
        <f t="shared" si="0"/>
        <v>9006.4</v>
      </c>
      <c r="H80" s="1844">
        <f t="shared" si="1"/>
        <v>9006.4</v>
      </c>
    </row>
    <row r="81" spans="1:8" ht="12.75" customHeight="1" x14ac:dyDescent="0.2">
      <c r="A81" s="691">
        <v>14552</v>
      </c>
      <c r="B81" s="692" t="s">
        <v>154</v>
      </c>
      <c r="C81" s="693">
        <v>1515</v>
      </c>
      <c r="D81" s="694" t="s">
        <v>483</v>
      </c>
      <c r="E81" s="695">
        <v>14446.4</v>
      </c>
      <c r="F81" s="698">
        <v>560</v>
      </c>
      <c r="G81" s="2101">
        <f t="shared" si="0"/>
        <v>15006.4</v>
      </c>
      <c r="H81" s="1844">
        <f t="shared" si="1"/>
        <v>15006.4</v>
      </c>
    </row>
    <row r="82" spans="1:8" ht="12.75" customHeight="1" x14ac:dyDescent="0.2">
      <c r="A82" s="691">
        <v>6100</v>
      </c>
      <c r="B82" s="692" t="s">
        <v>154</v>
      </c>
      <c r="C82" s="693">
        <v>1516</v>
      </c>
      <c r="D82" s="694" t="s">
        <v>484</v>
      </c>
      <c r="E82" s="695">
        <v>6123</v>
      </c>
      <c r="F82" s="698">
        <v>1500</v>
      </c>
      <c r="G82" s="2101">
        <f t="shared" si="0"/>
        <v>7623</v>
      </c>
      <c r="H82" s="1844">
        <f t="shared" si="1"/>
        <v>7623</v>
      </c>
    </row>
    <row r="83" spans="1:8" ht="12.75" customHeight="1" x14ac:dyDescent="0.2">
      <c r="A83" s="691">
        <v>12843.125</v>
      </c>
      <c r="B83" s="692" t="s">
        <v>154</v>
      </c>
      <c r="C83" s="693">
        <v>1519</v>
      </c>
      <c r="D83" s="694" t="s">
        <v>485</v>
      </c>
      <c r="E83" s="695">
        <v>14482.498</v>
      </c>
      <c r="F83" s="696">
        <v>640.63199999999995</v>
      </c>
      <c r="G83" s="2101">
        <f t="shared" si="0"/>
        <v>15123.13</v>
      </c>
      <c r="H83" s="1844">
        <f t="shared" si="1"/>
        <v>15123.13</v>
      </c>
    </row>
    <row r="84" spans="1:8" ht="12.75" customHeight="1" x14ac:dyDescent="0.2">
      <c r="A84" s="691">
        <v>9000</v>
      </c>
      <c r="B84" s="692" t="s">
        <v>154</v>
      </c>
      <c r="C84" s="693">
        <v>1520</v>
      </c>
      <c r="D84" s="694" t="s">
        <v>486</v>
      </c>
      <c r="E84" s="695">
        <v>10988.939399999999</v>
      </c>
      <c r="F84" s="697">
        <v>763.06060000000002</v>
      </c>
      <c r="G84" s="2101">
        <f t="shared" si="0"/>
        <v>11752</v>
      </c>
      <c r="H84" s="1844">
        <f t="shared" si="1"/>
        <v>11752</v>
      </c>
    </row>
    <row r="85" spans="1:8" ht="12.75" customHeight="1" x14ac:dyDescent="0.2">
      <c r="A85" s="691">
        <v>3945</v>
      </c>
      <c r="B85" s="692" t="s">
        <v>154</v>
      </c>
      <c r="C85" s="693">
        <v>1521</v>
      </c>
      <c r="D85" s="694" t="s">
        <v>487</v>
      </c>
      <c r="E85" s="695">
        <v>7438</v>
      </c>
      <c r="F85" s="697">
        <v>642</v>
      </c>
      <c r="G85" s="2101">
        <f t="shared" si="0"/>
        <v>8080</v>
      </c>
      <c r="H85" s="1844">
        <f t="shared" si="1"/>
        <v>8080</v>
      </c>
    </row>
    <row r="86" spans="1:8" ht="12.75" customHeight="1" x14ac:dyDescent="0.2">
      <c r="A86" s="691">
        <v>6938.125</v>
      </c>
      <c r="B86" s="692" t="s">
        <v>154</v>
      </c>
      <c r="C86" s="693">
        <v>1522</v>
      </c>
      <c r="D86" s="694" t="s">
        <v>488</v>
      </c>
      <c r="E86" s="695">
        <v>6615.65</v>
      </c>
      <c r="F86" s="698">
        <v>600</v>
      </c>
      <c r="G86" s="2101">
        <f t="shared" si="0"/>
        <v>7215.65</v>
      </c>
      <c r="H86" s="1844">
        <f t="shared" si="1"/>
        <v>7215.65</v>
      </c>
    </row>
    <row r="87" spans="1:8" ht="12.75" customHeight="1" x14ac:dyDescent="0.2">
      <c r="A87" s="691">
        <v>33120.46</v>
      </c>
      <c r="B87" s="692" t="s">
        <v>154</v>
      </c>
      <c r="C87" s="693">
        <v>1523</v>
      </c>
      <c r="D87" s="694" t="s">
        <v>489</v>
      </c>
      <c r="E87" s="695">
        <v>33430.277999999998</v>
      </c>
      <c r="F87" s="696">
        <v>1015</v>
      </c>
      <c r="G87" s="2101">
        <f t="shared" si="0"/>
        <v>34445.277999999998</v>
      </c>
      <c r="H87" s="1844">
        <f t="shared" si="1"/>
        <v>34445.277999999998</v>
      </c>
    </row>
    <row r="88" spans="1:8" ht="13.5" customHeight="1" thickBot="1" x14ac:dyDescent="0.25">
      <c r="A88" s="1347">
        <v>0</v>
      </c>
      <c r="B88" s="1628" t="s">
        <v>154</v>
      </c>
      <c r="C88" s="1629">
        <v>13050000</v>
      </c>
      <c r="D88" s="1630" t="s">
        <v>2393</v>
      </c>
      <c r="E88" s="1631">
        <v>0</v>
      </c>
      <c r="F88" s="1632">
        <v>0</v>
      </c>
      <c r="G88" s="2102">
        <v>2000</v>
      </c>
      <c r="H88" s="1843">
        <v>2000</v>
      </c>
    </row>
    <row r="89" spans="1:8" ht="13.5" customHeight="1" x14ac:dyDescent="0.2">
      <c r="A89" s="707"/>
      <c r="B89" s="662"/>
      <c r="C89" s="662"/>
      <c r="D89" s="660"/>
      <c r="E89" s="700"/>
      <c r="F89" s="701"/>
      <c r="G89" s="688"/>
      <c r="H89" s="702"/>
    </row>
    <row r="90" spans="1:8" ht="13.5" customHeight="1" x14ac:dyDescent="0.2">
      <c r="A90" s="707"/>
      <c r="B90" s="662"/>
      <c r="C90" s="662"/>
      <c r="D90" s="660"/>
      <c r="E90" s="700"/>
      <c r="F90" s="701"/>
      <c r="G90" s="688"/>
      <c r="H90" s="702"/>
    </row>
    <row r="91" spans="1:8" ht="13.5" customHeight="1" x14ac:dyDescent="0.25">
      <c r="B91" s="3209" t="s">
        <v>490</v>
      </c>
      <c r="C91" s="3209"/>
      <c r="D91" s="3209"/>
      <c r="E91" s="3209"/>
      <c r="F91" s="3209"/>
      <c r="G91" s="3209"/>
      <c r="H91" s="426"/>
    </row>
    <row r="92" spans="1:8" ht="13.5" customHeight="1" thickBot="1" x14ac:dyDescent="0.25">
      <c r="B92" s="661"/>
      <c r="C92" s="661"/>
      <c r="D92" s="661"/>
      <c r="E92" s="190"/>
      <c r="F92" s="190"/>
      <c r="G92" s="143" t="s">
        <v>105</v>
      </c>
      <c r="H92" s="662"/>
    </row>
    <row r="93" spans="1:8" ht="18.75" customHeight="1" x14ac:dyDescent="0.2">
      <c r="A93" s="3116" t="s">
        <v>1828</v>
      </c>
      <c r="B93" s="3138" t="s">
        <v>273</v>
      </c>
      <c r="C93" s="3140" t="s">
        <v>491</v>
      </c>
      <c r="D93" s="3143" t="s">
        <v>180</v>
      </c>
      <c r="E93" s="3126" t="s">
        <v>1951</v>
      </c>
      <c r="F93" s="3128" t="s">
        <v>1952</v>
      </c>
      <c r="G93" s="3200" t="s">
        <v>151</v>
      </c>
      <c r="H93" s="609"/>
    </row>
    <row r="94" spans="1:8" ht="12" thickBot="1" x14ac:dyDescent="0.25">
      <c r="A94" s="3117"/>
      <c r="B94" s="3163"/>
      <c r="C94" s="3160"/>
      <c r="D94" s="3144"/>
      <c r="E94" s="3127"/>
      <c r="F94" s="3156"/>
      <c r="G94" s="3201"/>
      <c r="H94" s="609"/>
    </row>
    <row r="95" spans="1:8" ht="14.25" customHeight="1" thickBot="1" x14ac:dyDescent="0.25">
      <c r="A95" s="177">
        <f>A96+A98+A109+A120+A123+A125+A131+A133+A135</f>
        <v>5209</v>
      </c>
      <c r="B95" s="145" t="s">
        <v>2</v>
      </c>
      <c r="C95" s="370" t="s">
        <v>152</v>
      </c>
      <c r="D95" s="146" t="s">
        <v>153</v>
      </c>
      <c r="E95" s="177">
        <f>E96+E98+E109+E120+E123+E125+E131+E133+E135</f>
        <v>4842</v>
      </c>
      <c r="F95" s="177">
        <f>F96+F98+F109+F120+F123+F125+F131+F133+F135</f>
        <v>4842</v>
      </c>
      <c r="G95" s="671" t="s">
        <v>6</v>
      </c>
      <c r="H95" s="609"/>
    </row>
    <row r="96" spans="1:8" ht="21.75" customHeight="1" x14ac:dyDescent="0.2">
      <c r="A96" s="703">
        <f>A97</f>
        <v>100</v>
      </c>
      <c r="B96" s="570" t="s">
        <v>154</v>
      </c>
      <c r="C96" s="704" t="s">
        <v>6</v>
      </c>
      <c r="D96" s="705" t="s">
        <v>492</v>
      </c>
      <c r="E96" s="706">
        <f>E97</f>
        <v>100</v>
      </c>
      <c r="F96" s="920">
        <f>F97</f>
        <v>100</v>
      </c>
      <c r="G96" s="316"/>
      <c r="H96" s="609"/>
    </row>
    <row r="97" spans="1:8" ht="15" customHeight="1" x14ac:dyDescent="0.2">
      <c r="A97" s="679">
        <v>100</v>
      </c>
      <c r="B97" s="365" t="s">
        <v>160</v>
      </c>
      <c r="C97" s="346" t="s">
        <v>1405</v>
      </c>
      <c r="D97" s="603" t="s">
        <v>2394</v>
      </c>
      <c r="E97" s="708">
        <v>100</v>
      </c>
      <c r="F97" s="1234">
        <v>100</v>
      </c>
      <c r="G97" s="1845"/>
      <c r="H97" s="609"/>
    </row>
    <row r="98" spans="1:8" x14ac:dyDescent="0.2">
      <c r="A98" s="716">
        <f>SUM(A99:A106)</f>
        <v>2505</v>
      </c>
      <c r="B98" s="500" t="s">
        <v>154</v>
      </c>
      <c r="C98" s="717" t="s">
        <v>6</v>
      </c>
      <c r="D98" s="1262" t="s">
        <v>493</v>
      </c>
      <c r="E98" s="1078">
        <f>SUM(E99:E108)</f>
        <v>2730</v>
      </c>
      <c r="F98" s="1264">
        <f>SUM(F99:F108)</f>
        <v>2730</v>
      </c>
      <c r="G98" s="332"/>
      <c r="H98" s="609"/>
    </row>
    <row r="99" spans="1:8" x14ac:dyDescent="0.2">
      <c r="A99" s="735">
        <v>120</v>
      </c>
      <c r="B99" s="365" t="s">
        <v>160</v>
      </c>
      <c r="C99" s="346" t="s">
        <v>1406</v>
      </c>
      <c r="D99" s="603" t="s">
        <v>494</v>
      </c>
      <c r="E99" s="708">
        <v>120</v>
      </c>
      <c r="F99" s="1234">
        <v>120</v>
      </c>
      <c r="G99" s="1845"/>
      <c r="H99" s="609"/>
    </row>
    <row r="100" spans="1:8" x14ac:dyDescent="0.2">
      <c r="A100" s="735">
        <v>135</v>
      </c>
      <c r="B100" s="365" t="s">
        <v>160</v>
      </c>
      <c r="C100" s="346" t="s">
        <v>1407</v>
      </c>
      <c r="D100" s="603" t="s">
        <v>2177</v>
      </c>
      <c r="E100" s="708">
        <v>200</v>
      </c>
      <c r="F100" s="1234">
        <v>200</v>
      </c>
      <c r="G100" s="2394"/>
      <c r="H100" s="609"/>
    </row>
    <row r="101" spans="1:8" x14ac:dyDescent="0.2">
      <c r="A101" s="735">
        <v>40</v>
      </c>
      <c r="B101" s="365" t="s">
        <v>160</v>
      </c>
      <c r="C101" s="346" t="s">
        <v>1408</v>
      </c>
      <c r="D101" s="603" t="s">
        <v>2395</v>
      </c>
      <c r="E101" s="708">
        <v>40</v>
      </c>
      <c r="F101" s="1234">
        <v>40</v>
      </c>
      <c r="G101" s="332"/>
      <c r="H101" s="609"/>
    </row>
    <row r="102" spans="1:8" ht="22.5" x14ac:dyDescent="0.2">
      <c r="A102" s="735">
        <v>540</v>
      </c>
      <c r="B102" s="365" t="s">
        <v>160</v>
      </c>
      <c r="C102" s="346" t="s">
        <v>1409</v>
      </c>
      <c r="D102" s="306" t="s">
        <v>2396</v>
      </c>
      <c r="E102" s="708">
        <v>540</v>
      </c>
      <c r="F102" s="1234">
        <v>540</v>
      </c>
      <c r="G102" s="2394"/>
      <c r="H102" s="609"/>
    </row>
    <row r="103" spans="1:8" x14ac:dyDescent="0.2">
      <c r="A103" s="735">
        <v>400</v>
      </c>
      <c r="B103" s="365" t="s">
        <v>160</v>
      </c>
      <c r="C103" s="346" t="s">
        <v>1410</v>
      </c>
      <c r="D103" s="603" t="s">
        <v>133</v>
      </c>
      <c r="E103" s="708">
        <v>400</v>
      </c>
      <c r="F103" s="1234">
        <v>400</v>
      </c>
      <c r="G103" s="1845"/>
      <c r="H103" s="609"/>
    </row>
    <row r="104" spans="1:8" x14ac:dyDescent="0.2">
      <c r="A104" s="735">
        <v>100</v>
      </c>
      <c r="B104" s="365" t="s">
        <v>160</v>
      </c>
      <c r="C104" s="346" t="s">
        <v>1754</v>
      </c>
      <c r="D104" s="603" t="s">
        <v>1586</v>
      </c>
      <c r="E104" s="708">
        <v>100</v>
      </c>
      <c r="F104" s="1234">
        <v>100</v>
      </c>
      <c r="G104" s="1845"/>
      <c r="H104" s="609"/>
    </row>
    <row r="105" spans="1:8" x14ac:dyDescent="0.2">
      <c r="A105" s="735">
        <v>70</v>
      </c>
      <c r="B105" s="365" t="s">
        <v>160</v>
      </c>
      <c r="C105" s="346" t="s">
        <v>2005</v>
      </c>
      <c r="D105" s="603" t="s">
        <v>1582</v>
      </c>
      <c r="E105" s="708">
        <v>80</v>
      </c>
      <c r="F105" s="1234">
        <v>80</v>
      </c>
      <c r="G105" s="1988"/>
      <c r="H105" s="609"/>
    </row>
    <row r="106" spans="1:8" x14ac:dyDescent="0.2">
      <c r="A106" s="735">
        <v>1100</v>
      </c>
      <c r="B106" s="365" t="s">
        <v>160</v>
      </c>
      <c r="C106" s="346" t="s">
        <v>2006</v>
      </c>
      <c r="D106" s="603" t="s">
        <v>1864</v>
      </c>
      <c r="E106" s="708">
        <v>1100</v>
      </c>
      <c r="F106" s="1234">
        <v>1100</v>
      </c>
      <c r="G106" s="1989"/>
      <c r="H106" s="609"/>
    </row>
    <row r="107" spans="1:8" s="630" customFormat="1" ht="22.5" x14ac:dyDescent="0.2">
      <c r="A107" s="679"/>
      <c r="B107" s="365" t="s">
        <v>160</v>
      </c>
      <c r="C107" s="346" t="s">
        <v>2397</v>
      </c>
      <c r="D107" s="306" t="s">
        <v>2178</v>
      </c>
      <c r="E107" s="708">
        <v>100</v>
      </c>
      <c r="F107" s="1234">
        <v>100</v>
      </c>
      <c r="G107" s="2135"/>
      <c r="H107" s="609"/>
    </row>
    <row r="108" spans="1:8" s="630" customFormat="1" ht="22.5" x14ac:dyDescent="0.2">
      <c r="A108" s="679"/>
      <c r="B108" s="365" t="s">
        <v>160</v>
      </c>
      <c r="C108" s="346" t="s">
        <v>2398</v>
      </c>
      <c r="D108" s="306" t="s">
        <v>2179</v>
      </c>
      <c r="E108" s="708">
        <v>50</v>
      </c>
      <c r="F108" s="1234">
        <v>50</v>
      </c>
      <c r="G108" s="2135"/>
      <c r="H108" s="609"/>
    </row>
    <row r="109" spans="1:8" ht="22.5" x14ac:dyDescent="0.2">
      <c r="A109" s="710">
        <f>A110+A112+A111</f>
        <v>300</v>
      </c>
      <c r="B109" s="711" t="s">
        <v>154</v>
      </c>
      <c r="C109" s="712" t="s">
        <v>6</v>
      </c>
      <c r="D109" s="715" t="s">
        <v>495</v>
      </c>
      <c r="E109" s="714">
        <f>E110+E112+E111</f>
        <v>300</v>
      </c>
      <c r="F109" s="1263">
        <f>F110+F112+F111</f>
        <v>300</v>
      </c>
      <c r="G109" s="332"/>
      <c r="H109" s="609"/>
    </row>
    <row r="110" spans="1:8" x14ac:dyDescent="0.2">
      <c r="A110" s="735">
        <v>100</v>
      </c>
      <c r="B110" s="365" t="s">
        <v>160</v>
      </c>
      <c r="C110" s="346" t="s">
        <v>1411</v>
      </c>
      <c r="D110" s="603" t="s">
        <v>2007</v>
      </c>
      <c r="E110" s="708">
        <v>100</v>
      </c>
      <c r="F110" s="1234">
        <v>100</v>
      </c>
      <c r="G110" s="1845"/>
      <c r="H110" s="609"/>
    </row>
    <row r="111" spans="1:8" x14ac:dyDescent="0.2">
      <c r="A111" s="735">
        <v>100</v>
      </c>
      <c r="B111" s="365" t="s">
        <v>160</v>
      </c>
      <c r="C111" s="346" t="s">
        <v>2008</v>
      </c>
      <c r="D111" s="603" t="s">
        <v>1865</v>
      </c>
      <c r="E111" s="708">
        <v>100</v>
      </c>
      <c r="F111" s="1234">
        <v>100</v>
      </c>
      <c r="G111" s="719"/>
      <c r="H111" s="609"/>
    </row>
    <row r="112" spans="1:8" ht="12" thickBot="1" x14ac:dyDescent="0.25">
      <c r="A112" s="921">
        <v>100</v>
      </c>
      <c r="B112" s="742" t="s">
        <v>160</v>
      </c>
      <c r="C112" s="1990" t="s">
        <v>1585</v>
      </c>
      <c r="D112" s="2045" t="s">
        <v>2399</v>
      </c>
      <c r="E112" s="1110">
        <v>100</v>
      </c>
      <c r="F112" s="925">
        <v>100</v>
      </c>
      <c r="G112" s="2809"/>
      <c r="H112" s="609"/>
    </row>
    <row r="113" spans="1:8" x14ac:dyDescent="0.2">
      <c r="B113" s="609"/>
      <c r="H113" s="609"/>
    </row>
    <row r="114" spans="1:8" s="630" customFormat="1" x14ac:dyDescent="0.25">
      <c r="A114" s="2092"/>
      <c r="B114" s="2093"/>
      <c r="C114" s="1487"/>
      <c r="D114" s="558"/>
      <c r="E114" s="2092"/>
      <c r="F114" s="2094"/>
      <c r="G114" s="2095"/>
      <c r="H114" s="728"/>
    </row>
    <row r="115" spans="1:8" ht="16.5" customHeight="1" x14ac:dyDescent="0.25">
      <c r="B115" s="3209" t="s">
        <v>490</v>
      </c>
      <c r="C115" s="3209"/>
      <c r="D115" s="3209"/>
      <c r="E115" s="3209"/>
      <c r="F115" s="3209"/>
      <c r="G115" s="3209"/>
      <c r="H115" s="426"/>
    </row>
    <row r="116" spans="1:8" ht="13.5" customHeight="1" thickBot="1" x14ac:dyDescent="0.25">
      <c r="B116" s="661"/>
      <c r="C116" s="661"/>
      <c r="D116" s="661"/>
      <c r="E116" s="190"/>
      <c r="F116" s="190"/>
      <c r="G116" s="143" t="s">
        <v>105</v>
      </c>
      <c r="H116" s="662"/>
    </row>
    <row r="117" spans="1:8" ht="18.75" customHeight="1" x14ac:dyDescent="0.2">
      <c r="A117" s="3116" t="s">
        <v>1828</v>
      </c>
      <c r="B117" s="3138" t="s">
        <v>273</v>
      </c>
      <c r="C117" s="3140" t="s">
        <v>491</v>
      </c>
      <c r="D117" s="3143" t="s">
        <v>180</v>
      </c>
      <c r="E117" s="3126" t="s">
        <v>1951</v>
      </c>
      <c r="F117" s="3128" t="s">
        <v>1952</v>
      </c>
      <c r="G117" s="3200" t="s">
        <v>151</v>
      </c>
      <c r="H117" s="609"/>
    </row>
    <row r="118" spans="1:8" ht="12" thickBot="1" x14ac:dyDescent="0.25">
      <c r="A118" s="3117"/>
      <c r="B118" s="3163"/>
      <c r="C118" s="3160"/>
      <c r="D118" s="3144"/>
      <c r="E118" s="3127"/>
      <c r="F118" s="3156"/>
      <c r="G118" s="3201"/>
      <c r="H118" s="609"/>
    </row>
    <row r="119" spans="1:8" ht="14.25" customHeight="1" thickBot="1" x14ac:dyDescent="0.25">
      <c r="A119" s="2808" t="s">
        <v>222</v>
      </c>
      <c r="B119" s="145" t="s">
        <v>2</v>
      </c>
      <c r="C119" s="370" t="s">
        <v>152</v>
      </c>
      <c r="D119" s="146" t="s">
        <v>153</v>
      </c>
      <c r="E119" s="2807" t="s">
        <v>222</v>
      </c>
      <c r="F119" s="2807" t="s">
        <v>222</v>
      </c>
      <c r="G119" s="671" t="s">
        <v>6</v>
      </c>
      <c r="H119" s="609"/>
    </row>
    <row r="120" spans="1:8" ht="14.25" customHeight="1" x14ac:dyDescent="0.2">
      <c r="A120" s="716">
        <f>SUM(A121:A122)</f>
        <v>250</v>
      </c>
      <c r="B120" s="500" t="s">
        <v>154</v>
      </c>
      <c r="C120" s="717" t="s">
        <v>6</v>
      </c>
      <c r="D120" s="1262" t="s">
        <v>496</v>
      </c>
      <c r="E120" s="1078">
        <f>SUM(E121:E122)</f>
        <v>250</v>
      </c>
      <c r="F120" s="1264">
        <f>SUM(F121:F122)</f>
        <v>250</v>
      </c>
      <c r="G120" s="332"/>
      <c r="H120" s="609"/>
    </row>
    <row r="121" spans="1:8" ht="14.25" customHeight="1" x14ac:dyDescent="0.2">
      <c r="A121" s="679">
        <v>250</v>
      </c>
      <c r="B121" s="365" t="s">
        <v>160</v>
      </c>
      <c r="C121" s="346" t="s">
        <v>1412</v>
      </c>
      <c r="D121" s="603" t="s">
        <v>1591</v>
      </c>
      <c r="E121" s="708">
        <v>250</v>
      </c>
      <c r="F121" s="1234">
        <v>250</v>
      </c>
      <c r="G121" s="221"/>
      <c r="H121" s="609"/>
    </row>
    <row r="122" spans="1:8" ht="14.25" customHeight="1" x14ac:dyDescent="0.2">
      <c r="A122" s="679">
        <v>0</v>
      </c>
      <c r="B122" s="365" t="s">
        <v>160</v>
      </c>
      <c r="C122" s="346" t="s">
        <v>1589</v>
      </c>
      <c r="D122" s="603" t="s">
        <v>1590</v>
      </c>
      <c r="E122" s="708">
        <v>0</v>
      </c>
      <c r="F122" s="1234">
        <v>0</v>
      </c>
      <c r="G122" s="221"/>
      <c r="H122" s="609"/>
    </row>
    <row r="123" spans="1:8" ht="12.75" customHeight="1" x14ac:dyDescent="0.2">
      <c r="A123" s="716">
        <f>SUM(A124:A124)</f>
        <v>200</v>
      </c>
      <c r="B123" s="500" t="s">
        <v>154</v>
      </c>
      <c r="C123" s="717" t="s">
        <v>6</v>
      </c>
      <c r="D123" s="1262" t="s">
        <v>2672</v>
      </c>
      <c r="E123" s="1078">
        <f>E124</f>
        <v>200</v>
      </c>
      <c r="F123" s="1264">
        <f>F124</f>
        <v>200</v>
      </c>
      <c r="G123" s="2394"/>
      <c r="H123" s="609"/>
    </row>
    <row r="124" spans="1:8" ht="12.75" customHeight="1" x14ac:dyDescent="0.2">
      <c r="A124" s="679">
        <v>200</v>
      </c>
      <c r="B124" s="365" t="s">
        <v>160</v>
      </c>
      <c r="C124" s="346" t="s">
        <v>1413</v>
      </c>
      <c r="D124" s="603" t="s">
        <v>2400</v>
      </c>
      <c r="E124" s="708">
        <v>200</v>
      </c>
      <c r="F124" s="1234">
        <v>200</v>
      </c>
      <c r="G124" s="719"/>
      <c r="H124" s="609"/>
    </row>
    <row r="125" spans="1:8" ht="12.75" customHeight="1" x14ac:dyDescent="0.2">
      <c r="A125" s="710">
        <f>A126+A127+A128+A129</f>
        <v>1654</v>
      </c>
      <c r="B125" s="711" t="s">
        <v>154</v>
      </c>
      <c r="C125" s="712" t="s">
        <v>6</v>
      </c>
      <c r="D125" s="713" t="s">
        <v>497</v>
      </c>
      <c r="E125" s="714">
        <f>E126+E127+E128+E129+E130</f>
        <v>1062</v>
      </c>
      <c r="F125" s="1263">
        <f>F126+F127+F128+F129+F130</f>
        <v>1062</v>
      </c>
      <c r="G125" s="332"/>
      <c r="H125" s="609"/>
    </row>
    <row r="126" spans="1:8" ht="12.75" customHeight="1" x14ac:dyDescent="0.2">
      <c r="A126" s="679">
        <v>250</v>
      </c>
      <c r="B126" s="365" t="s">
        <v>160</v>
      </c>
      <c r="C126" s="346" t="s">
        <v>1414</v>
      </c>
      <c r="D126" s="603" t="s">
        <v>2673</v>
      </c>
      <c r="E126" s="708">
        <v>250</v>
      </c>
      <c r="F126" s="1234">
        <v>250</v>
      </c>
      <c r="G126" s="1989"/>
      <c r="H126" s="609"/>
    </row>
    <row r="127" spans="1:8" ht="12.75" customHeight="1" x14ac:dyDescent="0.2">
      <c r="A127" s="679">
        <v>444</v>
      </c>
      <c r="B127" s="365" t="s">
        <v>160</v>
      </c>
      <c r="C127" s="346" t="s">
        <v>1415</v>
      </c>
      <c r="D127" s="603" t="s">
        <v>2674</v>
      </c>
      <c r="E127" s="708">
        <v>462</v>
      </c>
      <c r="F127" s="1234">
        <v>462</v>
      </c>
      <c r="G127" s="2394"/>
      <c r="H127" s="609"/>
    </row>
    <row r="128" spans="1:8" ht="22.5" x14ac:dyDescent="0.2">
      <c r="A128" s="679">
        <v>50</v>
      </c>
      <c r="B128" s="365" t="s">
        <v>160</v>
      </c>
      <c r="C128" s="346" t="s">
        <v>1583</v>
      </c>
      <c r="D128" s="235" t="s">
        <v>2675</v>
      </c>
      <c r="E128" s="708">
        <v>150</v>
      </c>
      <c r="F128" s="1234">
        <v>150</v>
      </c>
      <c r="G128" s="2394"/>
      <c r="H128" s="609"/>
    </row>
    <row r="129" spans="1:8" ht="22.5" x14ac:dyDescent="0.2">
      <c r="A129" s="679">
        <v>910</v>
      </c>
      <c r="B129" s="365" t="s">
        <v>160</v>
      </c>
      <c r="C129" s="346" t="s">
        <v>1755</v>
      </c>
      <c r="D129" s="235" t="s">
        <v>1584</v>
      </c>
      <c r="E129" s="708">
        <v>0</v>
      </c>
      <c r="F129" s="1234">
        <v>0</v>
      </c>
      <c r="G129" s="719"/>
      <c r="H129" s="609"/>
    </row>
    <row r="130" spans="1:8" ht="12.75" customHeight="1" x14ac:dyDescent="0.2">
      <c r="A130" s="679"/>
      <c r="B130" s="365"/>
      <c r="C130" s="346" t="s">
        <v>2175</v>
      </c>
      <c r="D130" s="1484" t="s">
        <v>2176</v>
      </c>
      <c r="E130" s="708">
        <v>200</v>
      </c>
      <c r="F130" s="1234">
        <v>200</v>
      </c>
      <c r="G130" s="719"/>
      <c r="H130" s="609"/>
    </row>
    <row r="131" spans="1:8" ht="12.75" customHeight="1" x14ac:dyDescent="0.2">
      <c r="A131" s="710">
        <f>A132</f>
        <v>100</v>
      </c>
      <c r="B131" s="711" t="s">
        <v>154</v>
      </c>
      <c r="C131" s="712" t="s">
        <v>6</v>
      </c>
      <c r="D131" s="1101" t="s">
        <v>2401</v>
      </c>
      <c r="E131" s="714">
        <f>E132</f>
        <v>100</v>
      </c>
      <c r="F131" s="1263">
        <f>F132</f>
        <v>100</v>
      </c>
      <c r="G131" s="2395"/>
      <c r="H131" s="609"/>
    </row>
    <row r="132" spans="1:8" ht="12.75" customHeight="1" x14ac:dyDescent="0.2">
      <c r="A132" s="681">
        <v>100</v>
      </c>
      <c r="B132" s="720" t="s">
        <v>160</v>
      </c>
      <c r="C132" s="349" t="s">
        <v>1416</v>
      </c>
      <c r="D132" s="2810" t="s">
        <v>2401</v>
      </c>
      <c r="E132" s="796">
        <v>100</v>
      </c>
      <c r="F132" s="1265">
        <v>100</v>
      </c>
      <c r="G132" s="2395"/>
      <c r="H132" s="609"/>
    </row>
    <row r="133" spans="1:8" s="725" customFormat="1" ht="12.75" customHeight="1" x14ac:dyDescent="0.25">
      <c r="A133" s="722">
        <f>A134</f>
        <v>100</v>
      </c>
      <c r="B133" s="723" t="s">
        <v>154</v>
      </c>
      <c r="C133" s="724" t="s">
        <v>6</v>
      </c>
      <c r="D133" s="1101" t="s">
        <v>498</v>
      </c>
      <c r="E133" s="1267">
        <f>E134</f>
        <v>100</v>
      </c>
      <c r="F133" s="1266">
        <f>F134</f>
        <v>100</v>
      </c>
      <c r="G133" s="1846"/>
    </row>
    <row r="134" spans="1:8" s="630" customFormat="1" ht="12.75" customHeight="1" x14ac:dyDescent="0.25">
      <c r="A134" s="679">
        <v>100</v>
      </c>
      <c r="B134" s="365" t="s">
        <v>160</v>
      </c>
      <c r="C134" s="346" t="s">
        <v>1417</v>
      </c>
      <c r="D134" s="603" t="s">
        <v>2402</v>
      </c>
      <c r="E134" s="708">
        <v>100</v>
      </c>
      <c r="F134" s="1234">
        <v>100</v>
      </c>
      <c r="G134" s="719"/>
    </row>
    <row r="135" spans="1:8" s="630" customFormat="1" ht="12.75" customHeight="1" x14ac:dyDescent="0.25">
      <c r="A135" s="722">
        <f>A136</f>
        <v>0</v>
      </c>
      <c r="B135" s="723" t="s">
        <v>154</v>
      </c>
      <c r="C135" s="724" t="s">
        <v>6</v>
      </c>
      <c r="D135" s="1101" t="s">
        <v>1587</v>
      </c>
      <c r="E135" s="1267">
        <f>E136</f>
        <v>0</v>
      </c>
      <c r="F135" s="1266">
        <v>0</v>
      </c>
      <c r="G135" s="1846"/>
      <c r="H135" s="2390"/>
    </row>
    <row r="136" spans="1:8" s="630" customFormat="1" ht="23.25" thickBot="1" x14ac:dyDescent="0.3">
      <c r="A136" s="682">
        <v>0</v>
      </c>
      <c r="B136" s="742" t="s">
        <v>160</v>
      </c>
      <c r="C136" s="743" t="s">
        <v>1588</v>
      </c>
      <c r="D136" s="1936" t="s">
        <v>1587</v>
      </c>
      <c r="E136" s="801"/>
      <c r="F136" s="1486"/>
      <c r="G136" s="878" t="s">
        <v>2676</v>
      </c>
    </row>
    <row r="137" spans="1:8" s="630" customFormat="1" x14ac:dyDescent="0.2">
      <c r="A137" s="670"/>
      <c r="B137" s="726"/>
      <c r="C137" s="727"/>
      <c r="D137" s="729"/>
      <c r="E137" s="670"/>
      <c r="F137" s="670"/>
      <c r="G137" s="730"/>
      <c r="H137" s="609"/>
    </row>
    <row r="138" spans="1:8" s="630" customFormat="1" x14ac:dyDescent="0.2">
      <c r="A138" s="670"/>
      <c r="B138" s="726"/>
      <c r="C138" s="727"/>
      <c r="D138" s="729"/>
      <c r="E138" s="670"/>
      <c r="F138" s="670"/>
      <c r="G138" s="730"/>
      <c r="H138" s="609"/>
    </row>
    <row r="139" spans="1:8" ht="15.75" customHeight="1" x14ac:dyDescent="0.25">
      <c r="A139" s="630"/>
      <c r="B139" s="683" t="s">
        <v>499</v>
      </c>
      <c r="C139" s="161"/>
      <c r="D139" s="161"/>
      <c r="E139" s="161"/>
      <c r="F139" s="161"/>
      <c r="G139" s="161"/>
      <c r="H139" s="426"/>
    </row>
    <row r="140" spans="1:8" ht="12.75" customHeight="1" thickBot="1" x14ac:dyDescent="0.25">
      <c r="B140" s="661"/>
      <c r="C140" s="661"/>
      <c r="D140" s="661"/>
      <c r="E140" s="190"/>
      <c r="F140" s="190"/>
      <c r="G140" s="143" t="s">
        <v>105</v>
      </c>
      <c r="H140" s="662"/>
    </row>
    <row r="141" spans="1:8" s="630" customFormat="1" ht="18.75" customHeight="1" x14ac:dyDescent="0.2">
      <c r="A141" s="3116" t="s">
        <v>1828</v>
      </c>
      <c r="B141" s="3138" t="s">
        <v>273</v>
      </c>
      <c r="C141" s="3140" t="s">
        <v>500</v>
      </c>
      <c r="D141" s="3122" t="s">
        <v>254</v>
      </c>
      <c r="E141" s="3126" t="s">
        <v>1951</v>
      </c>
      <c r="F141" s="3128" t="s">
        <v>1952</v>
      </c>
      <c r="G141" s="3200" t="s">
        <v>151</v>
      </c>
      <c r="H141" s="609"/>
    </row>
    <row r="142" spans="1:8" ht="12" thickBot="1" x14ac:dyDescent="0.25">
      <c r="A142" s="3117"/>
      <c r="B142" s="3163"/>
      <c r="C142" s="3160"/>
      <c r="D142" s="3123"/>
      <c r="E142" s="3127"/>
      <c r="F142" s="3156"/>
      <c r="G142" s="3201"/>
      <c r="H142" s="609"/>
    </row>
    <row r="143" spans="1:8" ht="18" customHeight="1" thickBot="1" x14ac:dyDescent="0.25">
      <c r="A143" s="147">
        <f>A144</f>
        <v>68460</v>
      </c>
      <c r="B143" s="145" t="s">
        <v>2</v>
      </c>
      <c r="C143" s="370" t="s">
        <v>152</v>
      </c>
      <c r="D143" s="146" t="s">
        <v>153</v>
      </c>
      <c r="E143" s="2397">
        <f>E144+E160</f>
        <v>1109270</v>
      </c>
      <c r="F143" s="1571">
        <f>F144+F160</f>
        <v>1155130.165</v>
      </c>
      <c r="G143" s="671" t="s">
        <v>6</v>
      </c>
      <c r="H143" s="630"/>
    </row>
    <row r="144" spans="1:8" ht="13.5" customHeight="1" x14ac:dyDescent="0.2">
      <c r="A144" s="703">
        <f>SUM(A145:A157)</f>
        <v>68460</v>
      </c>
      <c r="B144" s="570" t="s">
        <v>6</v>
      </c>
      <c r="C144" s="704" t="s">
        <v>6</v>
      </c>
      <c r="D144" s="733" t="s">
        <v>501</v>
      </c>
      <c r="E144" s="2398">
        <f>SUM(E145:E159)</f>
        <v>78410</v>
      </c>
      <c r="F144" s="2399">
        <f>SUM(F145:F159)</f>
        <v>78410</v>
      </c>
      <c r="G144" s="302"/>
      <c r="H144" s="609"/>
    </row>
    <row r="145" spans="1:8" s="630" customFormat="1" ht="13.5" customHeight="1" x14ac:dyDescent="0.2">
      <c r="A145" s="679">
        <v>6500</v>
      </c>
      <c r="B145" s="365" t="s">
        <v>2</v>
      </c>
      <c r="C145" s="346" t="s">
        <v>1418</v>
      </c>
      <c r="D145" s="718" t="s">
        <v>2180</v>
      </c>
      <c r="E145" s="2400">
        <v>7000</v>
      </c>
      <c r="F145" s="2401">
        <v>7000</v>
      </c>
      <c r="G145" s="2135"/>
      <c r="H145" s="609"/>
    </row>
    <row r="146" spans="1:8" ht="13.5" customHeight="1" x14ac:dyDescent="0.2">
      <c r="A146" s="679">
        <v>80</v>
      </c>
      <c r="B146" s="365" t="s">
        <v>2</v>
      </c>
      <c r="C146" s="346" t="s">
        <v>1419</v>
      </c>
      <c r="D146" s="718" t="s">
        <v>134</v>
      </c>
      <c r="E146" s="2400">
        <v>80</v>
      </c>
      <c r="F146" s="2401">
        <v>80</v>
      </c>
      <c r="G146" s="239"/>
      <c r="H146" s="609"/>
    </row>
    <row r="147" spans="1:8" ht="22.5" x14ac:dyDescent="0.2">
      <c r="A147" s="681">
        <v>600</v>
      </c>
      <c r="B147" s="720" t="s">
        <v>2</v>
      </c>
      <c r="C147" s="349" t="s">
        <v>1420</v>
      </c>
      <c r="D147" s="738" t="s">
        <v>2403</v>
      </c>
      <c r="E147" s="2402">
        <v>600</v>
      </c>
      <c r="F147" s="2403">
        <v>600</v>
      </c>
      <c r="G147" s="2404"/>
      <c r="H147" s="609"/>
    </row>
    <row r="148" spans="1:8" ht="13.5" customHeight="1" x14ac:dyDescent="0.2">
      <c r="A148" s="681">
        <v>100</v>
      </c>
      <c r="B148" s="720" t="s">
        <v>2</v>
      </c>
      <c r="C148" s="349" t="s">
        <v>1592</v>
      </c>
      <c r="D148" s="738" t="s">
        <v>1429</v>
      </c>
      <c r="E148" s="2402">
        <v>100</v>
      </c>
      <c r="F148" s="2403">
        <v>100</v>
      </c>
      <c r="G148" s="2089"/>
      <c r="H148" s="609"/>
    </row>
    <row r="149" spans="1:8" ht="13.5" customHeight="1" x14ac:dyDescent="0.2">
      <c r="A149" s="679">
        <v>50000</v>
      </c>
      <c r="B149" s="365" t="s">
        <v>2</v>
      </c>
      <c r="C149" s="346" t="s">
        <v>1421</v>
      </c>
      <c r="D149" s="409" t="s">
        <v>502</v>
      </c>
      <c r="E149" s="2400">
        <v>60000</v>
      </c>
      <c r="F149" s="2401">
        <v>60000</v>
      </c>
      <c r="G149" s="303"/>
      <c r="H149" s="609"/>
    </row>
    <row r="150" spans="1:8" ht="13.5" customHeight="1" x14ac:dyDescent="0.2">
      <c r="A150" s="681">
        <v>800</v>
      </c>
      <c r="B150" s="720" t="s">
        <v>2</v>
      </c>
      <c r="C150" s="349" t="s">
        <v>1422</v>
      </c>
      <c r="D150" s="738" t="s">
        <v>132</v>
      </c>
      <c r="E150" s="2402">
        <v>1000</v>
      </c>
      <c r="F150" s="2403">
        <v>1000</v>
      </c>
      <c r="G150" s="303"/>
      <c r="H150" s="609"/>
    </row>
    <row r="151" spans="1:8" ht="15" customHeight="1" x14ac:dyDescent="0.2">
      <c r="A151" s="679">
        <v>800</v>
      </c>
      <c r="B151" s="365" t="s">
        <v>2</v>
      </c>
      <c r="C151" s="346" t="s">
        <v>1423</v>
      </c>
      <c r="D151" s="409" t="s">
        <v>2404</v>
      </c>
      <c r="E151" s="2400">
        <v>800</v>
      </c>
      <c r="F151" s="2401">
        <v>800</v>
      </c>
      <c r="G151" s="2135"/>
      <c r="H151" s="609"/>
    </row>
    <row r="152" spans="1:8" ht="13.5" customHeight="1" x14ac:dyDescent="0.2">
      <c r="A152" s="675">
        <v>2150</v>
      </c>
      <c r="B152" s="1103" t="s">
        <v>2</v>
      </c>
      <c r="C152" s="830" t="s">
        <v>1426</v>
      </c>
      <c r="D152" s="858" t="s">
        <v>1427</v>
      </c>
      <c r="E152" s="2405">
        <v>2150</v>
      </c>
      <c r="F152" s="2406">
        <v>2150</v>
      </c>
      <c r="G152" s="241"/>
      <c r="H152" s="609"/>
    </row>
    <row r="153" spans="1:8" ht="13.5" customHeight="1" x14ac:dyDescent="0.2">
      <c r="A153" s="679">
        <v>70</v>
      </c>
      <c r="B153" s="365" t="s">
        <v>2</v>
      </c>
      <c r="C153" s="346" t="s">
        <v>1424</v>
      </c>
      <c r="D153" s="409" t="s">
        <v>1425</v>
      </c>
      <c r="E153" s="2400">
        <v>70</v>
      </c>
      <c r="F153" s="2401">
        <v>70</v>
      </c>
      <c r="G153" s="239"/>
      <c r="H153" s="609"/>
    </row>
    <row r="154" spans="1:8" ht="13.5" customHeight="1" x14ac:dyDescent="0.2">
      <c r="A154" s="679">
        <v>260</v>
      </c>
      <c r="B154" s="365" t="s">
        <v>2</v>
      </c>
      <c r="C154" s="346" t="s">
        <v>1428</v>
      </c>
      <c r="D154" s="409" t="s">
        <v>1753</v>
      </c>
      <c r="E154" s="2400">
        <v>260</v>
      </c>
      <c r="F154" s="2401">
        <v>260</v>
      </c>
      <c r="G154" s="239"/>
      <c r="H154" s="609"/>
    </row>
    <row r="155" spans="1:8" ht="22.5" x14ac:dyDescent="0.2">
      <c r="A155" s="679">
        <v>6000</v>
      </c>
      <c r="B155" s="365" t="s">
        <v>2</v>
      </c>
      <c r="C155" s="346" t="s">
        <v>1756</v>
      </c>
      <c r="D155" s="409" t="s">
        <v>1594</v>
      </c>
      <c r="E155" s="2400">
        <v>5000</v>
      </c>
      <c r="F155" s="2401">
        <v>5000</v>
      </c>
      <c r="G155" s="239"/>
      <c r="H155" s="609"/>
    </row>
    <row r="156" spans="1:8" ht="13.5" customHeight="1" x14ac:dyDescent="0.2">
      <c r="A156" s="679">
        <v>600</v>
      </c>
      <c r="B156" s="365" t="s">
        <v>2</v>
      </c>
      <c r="C156" s="346" t="s">
        <v>1757</v>
      </c>
      <c r="D156" s="409" t="s">
        <v>1593</v>
      </c>
      <c r="E156" s="2400">
        <v>600</v>
      </c>
      <c r="F156" s="2401">
        <v>600</v>
      </c>
      <c r="G156" s="239"/>
    </row>
    <row r="157" spans="1:8" ht="13.5" customHeight="1" x14ac:dyDescent="0.2">
      <c r="A157" s="679">
        <v>500</v>
      </c>
      <c r="B157" s="365" t="s">
        <v>2</v>
      </c>
      <c r="C157" s="346" t="s">
        <v>2405</v>
      </c>
      <c r="D157" s="409" t="s">
        <v>1867</v>
      </c>
      <c r="E157" s="2400">
        <v>0</v>
      </c>
      <c r="F157" s="2401">
        <v>0</v>
      </c>
      <c r="G157" s="2407"/>
    </row>
    <row r="158" spans="1:8" ht="13.5" customHeight="1" x14ac:dyDescent="0.2">
      <c r="A158" s="675"/>
      <c r="B158" s="1103" t="s">
        <v>2</v>
      </c>
      <c r="C158" s="830" t="s">
        <v>2181</v>
      </c>
      <c r="D158" s="858" t="s">
        <v>2182</v>
      </c>
      <c r="E158" s="2405">
        <v>250</v>
      </c>
      <c r="F158" s="2406">
        <v>250</v>
      </c>
      <c r="G158" s="241"/>
    </row>
    <row r="159" spans="1:8" x14ac:dyDescent="0.2">
      <c r="A159" s="679"/>
      <c r="B159" s="365" t="s">
        <v>2</v>
      </c>
      <c r="C159" s="346" t="s">
        <v>2183</v>
      </c>
      <c r="D159" s="409" t="s">
        <v>2406</v>
      </c>
      <c r="E159" s="2400">
        <v>500</v>
      </c>
      <c r="F159" s="2401">
        <v>500</v>
      </c>
      <c r="G159" s="2407"/>
    </row>
    <row r="160" spans="1:8" ht="13.5" customHeight="1" x14ac:dyDescent="0.2">
      <c r="A160" s="716">
        <f>A161</f>
        <v>0</v>
      </c>
      <c r="B160" s="500" t="s">
        <v>6</v>
      </c>
      <c r="C160" s="717" t="s">
        <v>2278</v>
      </c>
      <c r="D160" s="1337" t="s">
        <v>501</v>
      </c>
      <c r="E160" s="2814">
        <f>E161</f>
        <v>1030860</v>
      </c>
      <c r="F160" s="2815">
        <f>F161</f>
        <v>1076720.165</v>
      </c>
      <c r="G160" s="2816"/>
    </row>
    <row r="161" spans="1:8" ht="13.5" customHeight="1" thickBot="1" x14ac:dyDescent="0.25">
      <c r="A161" s="1268">
        <v>0</v>
      </c>
      <c r="B161" s="2223" t="s">
        <v>154</v>
      </c>
      <c r="C161" s="1990" t="s">
        <v>2284</v>
      </c>
      <c r="D161" s="1711" t="s">
        <v>2407</v>
      </c>
      <c r="E161" s="2408">
        <v>1030860</v>
      </c>
      <c r="F161" s="2409">
        <v>1076720.165</v>
      </c>
      <c r="G161" s="2224"/>
    </row>
    <row r="162" spans="1:8" x14ac:dyDescent="0.2">
      <c r="A162" s="670"/>
      <c r="B162" s="726"/>
      <c r="C162" s="727"/>
      <c r="D162" s="166"/>
      <c r="E162" s="670"/>
      <c r="F162" s="670"/>
      <c r="G162" s="559"/>
    </row>
    <row r="163" spans="1:8" x14ac:dyDescent="0.2">
      <c r="A163" s="670"/>
      <c r="B163" s="726"/>
      <c r="C163" s="727"/>
      <c r="D163" s="166"/>
      <c r="E163" s="670"/>
      <c r="F163" s="670"/>
      <c r="G163" s="559"/>
    </row>
    <row r="164" spans="1:8" ht="14.25" customHeight="1" x14ac:dyDescent="0.25">
      <c r="A164" s="630"/>
      <c r="B164" s="683" t="s">
        <v>503</v>
      </c>
      <c r="C164" s="161"/>
      <c r="D164" s="161"/>
      <c r="E164" s="161"/>
      <c r="F164" s="161"/>
      <c r="G164" s="161"/>
    </row>
    <row r="165" spans="1:8" ht="12.75" customHeight="1" thickBot="1" x14ac:dyDescent="0.25">
      <c r="A165" s="630"/>
      <c r="B165" s="661"/>
      <c r="C165" s="661"/>
      <c r="D165" s="661"/>
      <c r="E165" s="143"/>
      <c r="F165" s="143"/>
      <c r="G165" s="143" t="s">
        <v>105</v>
      </c>
    </row>
    <row r="166" spans="1:8" ht="18.75" customHeight="1" x14ac:dyDescent="0.2">
      <c r="A166" s="3116" t="s">
        <v>1828</v>
      </c>
      <c r="B166" s="3203" t="s">
        <v>148</v>
      </c>
      <c r="C166" s="3207" t="s">
        <v>504</v>
      </c>
      <c r="D166" s="3143" t="s">
        <v>270</v>
      </c>
      <c r="E166" s="3126" t="s">
        <v>1951</v>
      </c>
      <c r="F166" s="3128" t="s">
        <v>1952</v>
      </c>
      <c r="G166" s="3200" t="s">
        <v>151</v>
      </c>
    </row>
    <row r="167" spans="1:8" ht="12" thickBot="1" x14ac:dyDescent="0.25">
      <c r="A167" s="3117"/>
      <c r="B167" s="3204"/>
      <c r="C167" s="3208"/>
      <c r="D167" s="3144"/>
      <c r="E167" s="3127"/>
      <c r="F167" s="3156"/>
      <c r="G167" s="3201"/>
    </row>
    <row r="168" spans="1:8" ht="14.25" customHeight="1" thickBot="1" x14ac:dyDescent="0.25">
      <c r="A168" s="147">
        <f>A169</f>
        <v>19000</v>
      </c>
      <c r="B168" s="145" t="s">
        <v>2</v>
      </c>
      <c r="C168" s="245" t="s">
        <v>152</v>
      </c>
      <c r="D168" s="146" t="s">
        <v>153</v>
      </c>
      <c r="E168" s="147">
        <f>E169</f>
        <v>5000</v>
      </c>
      <c r="F168" s="147">
        <f>F169</f>
        <v>5000</v>
      </c>
      <c r="G168" s="671" t="s">
        <v>6</v>
      </c>
      <c r="H168" s="668"/>
    </row>
    <row r="169" spans="1:8" ht="15" customHeight="1" x14ac:dyDescent="0.2">
      <c r="A169" s="703">
        <f>SUM(A170:A174)</f>
        <v>19000</v>
      </c>
      <c r="B169" s="746" t="s">
        <v>6</v>
      </c>
      <c r="C169" s="747" t="s">
        <v>6</v>
      </c>
      <c r="D169" s="748" t="s">
        <v>271</v>
      </c>
      <c r="E169" s="734">
        <f>SUM(E170:E174)</f>
        <v>5000</v>
      </c>
      <c r="F169" s="673">
        <f>SUM(F170:F174)</f>
        <v>5000</v>
      </c>
      <c r="G169" s="749"/>
      <c r="H169" s="668"/>
    </row>
    <row r="170" spans="1:8" s="630" customFormat="1" ht="22.5" x14ac:dyDescent="0.25">
      <c r="A170" s="1847">
        <v>13500</v>
      </c>
      <c r="B170" s="1340" t="s">
        <v>2</v>
      </c>
      <c r="C170" s="1848" t="s">
        <v>2408</v>
      </c>
      <c r="D170" s="1849" t="s">
        <v>2409</v>
      </c>
      <c r="E170" s="1828"/>
      <c r="F170" s="853"/>
      <c r="G170" s="1850"/>
      <c r="H170" s="2410"/>
    </row>
    <row r="171" spans="1:8" s="630" customFormat="1" ht="22.5" x14ac:dyDescent="0.25">
      <c r="A171" s="538">
        <v>3000</v>
      </c>
      <c r="B171" s="750" t="s">
        <v>2</v>
      </c>
      <c r="C171" s="1848" t="s">
        <v>2410</v>
      </c>
      <c r="D171" s="527" t="s">
        <v>1868</v>
      </c>
      <c r="E171" s="576">
        <v>1000</v>
      </c>
      <c r="F171" s="709">
        <v>1000</v>
      </c>
      <c r="G171" s="752"/>
      <c r="H171" s="668"/>
    </row>
    <row r="172" spans="1:8" s="630" customFormat="1" ht="22.5" x14ac:dyDescent="0.25">
      <c r="A172" s="538">
        <v>500</v>
      </c>
      <c r="B172" s="750" t="s">
        <v>2</v>
      </c>
      <c r="C172" s="1848" t="s">
        <v>2411</v>
      </c>
      <c r="D172" s="527" t="s">
        <v>1869</v>
      </c>
      <c r="E172" s="576"/>
      <c r="F172" s="709"/>
      <c r="G172" s="752"/>
      <c r="H172" s="668"/>
    </row>
    <row r="173" spans="1:8" s="630" customFormat="1" ht="16.5" customHeight="1" x14ac:dyDescent="0.25">
      <c r="A173" s="538">
        <v>2000</v>
      </c>
      <c r="B173" s="750" t="s">
        <v>2</v>
      </c>
      <c r="C173" s="1848" t="s">
        <v>2412</v>
      </c>
      <c r="D173" s="527" t="s">
        <v>1870</v>
      </c>
      <c r="E173" s="576"/>
      <c r="F173" s="709"/>
      <c r="G173" s="752"/>
      <c r="H173" s="668"/>
    </row>
    <row r="174" spans="1:8" s="630" customFormat="1" ht="23.25" thickBot="1" x14ac:dyDescent="0.3">
      <c r="A174" s="2811"/>
      <c r="B174" s="1852" t="s">
        <v>2</v>
      </c>
      <c r="C174" s="2742" t="s">
        <v>2413</v>
      </c>
      <c r="D174" s="1522" t="s">
        <v>2414</v>
      </c>
      <c r="E174" s="2203">
        <v>4000</v>
      </c>
      <c r="F174" s="744">
        <v>4000</v>
      </c>
      <c r="G174" s="2812"/>
      <c r="H174" s="668"/>
    </row>
    <row r="175" spans="1:8" s="630" customFormat="1" x14ac:dyDescent="0.25">
      <c r="A175" s="204"/>
      <c r="B175" s="668"/>
      <c r="C175" s="1487"/>
      <c r="D175" s="203"/>
      <c r="E175" s="204"/>
      <c r="H175" s="668"/>
    </row>
    <row r="176" spans="1:8" s="630" customFormat="1" x14ac:dyDescent="0.2">
      <c r="A176" s="609"/>
      <c r="B176" s="659"/>
      <c r="C176" s="609"/>
      <c r="D176" s="609"/>
      <c r="E176" s="609"/>
      <c r="F176" s="609"/>
      <c r="G176" s="609"/>
      <c r="H176" s="659"/>
    </row>
    <row r="177" spans="1:8" s="630" customFormat="1" ht="16.5" customHeight="1" x14ac:dyDescent="0.25">
      <c r="A177" s="609"/>
      <c r="B177" s="683" t="s">
        <v>505</v>
      </c>
      <c r="C177" s="161"/>
      <c r="D177" s="161"/>
      <c r="E177" s="161"/>
      <c r="F177" s="161"/>
      <c r="G177" s="161"/>
      <c r="H177" s="426"/>
    </row>
    <row r="178" spans="1:8" ht="12.75" customHeight="1" thickBot="1" x14ac:dyDescent="0.25">
      <c r="B178" s="661"/>
      <c r="C178" s="754"/>
      <c r="D178" s="661"/>
      <c r="E178" s="190"/>
      <c r="F178" s="190"/>
      <c r="G178" s="190" t="s">
        <v>105</v>
      </c>
      <c r="H178" s="387"/>
    </row>
    <row r="179" spans="1:8" ht="18.75" customHeight="1" x14ac:dyDescent="0.2">
      <c r="A179" s="3116" t="s">
        <v>1828</v>
      </c>
      <c r="B179" s="3203" t="s">
        <v>148</v>
      </c>
      <c r="C179" s="3205" t="s">
        <v>506</v>
      </c>
      <c r="D179" s="3122" t="s">
        <v>332</v>
      </c>
      <c r="E179" s="3126" t="s">
        <v>1951</v>
      </c>
      <c r="F179" s="3128" t="s">
        <v>1952</v>
      </c>
      <c r="G179" s="3200" t="s">
        <v>151</v>
      </c>
      <c r="H179" s="609"/>
    </row>
    <row r="180" spans="1:8" ht="12" thickBot="1" x14ac:dyDescent="0.25">
      <c r="A180" s="3117"/>
      <c r="B180" s="3204"/>
      <c r="C180" s="3206"/>
      <c r="D180" s="3123"/>
      <c r="E180" s="3127"/>
      <c r="F180" s="3156"/>
      <c r="G180" s="3201"/>
      <c r="H180" s="609"/>
    </row>
    <row r="181" spans="1:8" s="630" customFormat="1" ht="15.75" customHeight="1" thickBot="1" x14ac:dyDescent="0.3">
      <c r="A181" s="224">
        <f>SUM(A182:A185)</f>
        <v>8695</v>
      </c>
      <c r="B181" s="566" t="s">
        <v>2</v>
      </c>
      <c r="C181" s="581" t="s">
        <v>152</v>
      </c>
      <c r="D181" s="226" t="s">
        <v>153</v>
      </c>
      <c r="E181" s="224">
        <f>SUM(E182:E187)</f>
        <v>10637</v>
      </c>
      <c r="F181" s="224">
        <f>SUM(F182:F187)</f>
        <v>10637</v>
      </c>
      <c r="G181" s="671" t="s">
        <v>6</v>
      </c>
    </row>
    <row r="182" spans="1:8" ht="22.5" x14ac:dyDescent="0.2">
      <c r="A182" s="371">
        <v>7860</v>
      </c>
      <c r="B182" s="755" t="s">
        <v>2</v>
      </c>
      <c r="C182" s="1893" t="s">
        <v>1595</v>
      </c>
      <c r="D182" s="756" t="s">
        <v>1598</v>
      </c>
      <c r="E182" s="372"/>
      <c r="F182" s="373"/>
      <c r="G182" s="757"/>
      <c r="H182" s="609"/>
    </row>
    <row r="183" spans="1:8" ht="22.5" x14ac:dyDescent="0.2">
      <c r="A183" s="379"/>
      <c r="B183" s="750" t="s">
        <v>2</v>
      </c>
      <c r="C183" s="1611" t="s">
        <v>1595</v>
      </c>
      <c r="D183" s="409" t="s">
        <v>1599</v>
      </c>
      <c r="E183" s="380"/>
      <c r="F183" s="381"/>
      <c r="G183" s="1612"/>
      <c r="H183" s="609"/>
    </row>
    <row r="184" spans="1:8" ht="22.5" x14ac:dyDescent="0.2">
      <c r="A184" s="374">
        <v>835</v>
      </c>
      <c r="B184" s="1340" t="s">
        <v>2</v>
      </c>
      <c r="C184" s="1894" t="s">
        <v>1758</v>
      </c>
      <c r="D184" s="858" t="s">
        <v>1596</v>
      </c>
      <c r="E184" s="376">
        <v>700</v>
      </c>
      <c r="F184" s="377">
        <v>700</v>
      </c>
      <c r="G184" s="1612"/>
      <c r="H184" s="609"/>
    </row>
    <row r="185" spans="1:8" ht="22.5" x14ac:dyDescent="0.2">
      <c r="A185" s="379"/>
      <c r="B185" s="750" t="s">
        <v>2</v>
      </c>
      <c r="C185" s="647" t="s">
        <v>1758</v>
      </c>
      <c r="D185" s="409" t="s">
        <v>1597</v>
      </c>
      <c r="E185" s="380"/>
      <c r="F185" s="381"/>
      <c r="G185" s="1612"/>
      <c r="H185" s="609"/>
    </row>
    <row r="186" spans="1:8" ht="22.5" x14ac:dyDescent="0.2">
      <c r="A186" s="379"/>
      <c r="B186" s="750" t="s">
        <v>2</v>
      </c>
      <c r="C186" s="1027" t="s">
        <v>2184</v>
      </c>
      <c r="D186" s="409" t="s">
        <v>2185</v>
      </c>
      <c r="E186" s="380">
        <v>8678</v>
      </c>
      <c r="F186" s="381">
        <v>8678</v>
      </c>
      <c r="G186" s="1612"/>
      <c r="H186" s="609"/>
    </row>
    <row r="187" spans="1:8" ht="16.5" customHeight="1" thickBot="1" x14ac:dyDescent="0.25">
      <c r="A187" s="2090"/>
      <c r="B187" s="1852" t="s">
        <v>2</v>
      </c>
      <c r="C187" s="2813" t="s">
        <v>2415</v>
      </c>
      <c r="D187" s="1711" t="s">
        <v>2186</v>
      </c>
      <c r="E187" s="2091">
        <v>1259</v>
      </c>
      <c r="F187" s="1789">
        <v>1259</v>
      </c>
      <c r="G187" s="2411"/>
      <c r="H187" s="609"/>
    </row>
    <row r="188" spans="1:8" x14ac:dyDescent="0.2">
      <c r="A188" s="378"/>
      <c r="B188" s="668"/>
      <c r="C188" s="930"/>
      <c r="D188" s="166"/>
      <c r="E188" s="378"/>
      <c r="F188" s="378"/>
      <c r="G188" s="1851"/>
      <c r="H188" s="609"/>
    </row>
    <row r="190" spans="1:8" ht="15.75" x14ac:dyDescent="0.25">
      <c r="A190" s="630"/>
      <c r="B190" s="3202" t="s">
        <v>507</v>
      </c>
      <c r="C190" s="3202"/>
      <c r="D190" s="3202"/>
      <c r="E190" s="3202"/>
      <c r="F190" s="3202"/>
      <c r="G190" s="3202"/>
    </row>
    <row r="191" spans="1:8" ht="18.75" thickBot="1" x14ac:dyDescent="0.25">
      <c r="A191" s="630"/>
      <c r="B191" s="397"/>
      <c r="C191" s="397"/>
      <c r="D191" s="397"/>
      <c r="E191" s="398"/>
      <c r="F191" s="398"/>
      <c r="G191" s="398" t="s">
        <v>105</v>
      </c>
    </row>
    <row r="192" spans="1:8" ht="11.25" customHeight="1" x14ac:dyDescent="0.2">
      <c r="A192" s="3116" t="s">
        <v>1828</v>
      </c>
      <c r="B192" s="3138" t="s">
        <v>273</v>
      </c>
      <c r="C192" s="3140" t="s">
        <v>508</v>
      </c>
      <c r="D192" s="3143" t="s">
        <v>274</v>
      </c>
      <c r="E192" s="3126" t="s">
        <v>1951</v>
      </c>
      <c r="F192" s="3128" t="s">
        <v>1952</v>
      </c>
      <c r="G192" s="3200" t="s">
        <v>151</v>
      </c>
    </row>
    <row r="193" spans="1:7" ht="12" thickBot="1" x14ac:dyDescent="0.25">
      <c r="A193" s="3117"/>
      <c r="B193" s="3163"/>
      <c r="C193" s="3160"/>
      <c r="D193" s="3144"/>
      <c r="E193" s="3127"/>
      <c r="F193" s="3156"/>
      <c r="G193" s="3201"/>
    </row>
    <row r="194" spans="1:7" ht="15.75" customHeight="1" thickBot="1" x14ac:dyDescent="0.25">
      <c r="A194" s="759">
        <f>A195</f>
        <v>1500</v>
      </c>
      <c r="B194" s="263" t="s">
        <v>1</v>
      </c>
      <c r="C194" s="264" t="s">
        <v>152</v>
      </c>
      <c r="D194" s="760" t="s">
        <v>276</v>
      </c>
      <c r="E194" s="759">
        <f>E195</f>
        <v>1500</v>
      </c>
      <c r="F194" s="761">
        <f>F195</f>
        <v>1500</v>
      </c>
      <c r="G194" s="671" t="s">
        <v>6</v>
      </c>
    </row>
    <row r="195" spans="1:7" ht="15.75" customHeight="1" x14ac:dyDescent="0.2">
      <c r="A195" s="762">
        <f>SUM(A196:A196)</f>
        <v>1500</v>
      </c>
      <c r="B195" s="518" t="s">
        <v>2</v>
      </c>
      <c r="C195" s="596" t="s">
        <v>6</v>
      </c>
      <c r="D195" s="763" t="s">
        <v>1374</v>
      </c>
      <c r="E195" s="764">
        <f>SUM(E196:E196)</f>
        <v>1500</v>
      </c>
      <c r="F195" s="765">
        <f>SUM(F196:F196)</f>
        <v>1500</v>
      </c>
      <c r="G195" s="766"/>
    </row>
    <row r="196" spans="1:7" ht="14.25" customHeight="1" thickBot="1" x14ac:dyDescent="0.25">
      <c r="A196" s="767">
        <v>1500</v>
      </c>
      <c r="B196" s="604" t="s">
        <v>2</v>
      </c>
      <c r="C196" s="1712">
        <v>50100000000</v>
      </c>
      <c r="D196" s="1680" t="s">
        <v>509</v>
      </c>
      <c r="E196" s="1713">
        <v>1500</v>
      </c>
      <c r="F196" s="768">
        <v>1500</v>
      </c>
      <c r="G196" s="1714"/>
    </row>
  </sheetData>
  <mergeCells count="76">
    <mergeCell ref="A1:H1"/>
    <mergeCell ref="A3:H3"/>
    <mergeCell ref="C5:E5"/>
    <mergeCell ref="C7:C8"/>
    <mergeCell ref="D7:D8"/>
    <mergeCell ref="E7:E8"/>
    <mergeCell ref="B20:G20"/>
    <mergeCell ref="A22:A23"/>
    <mergeCell ref="B22:B23"/>
    <mergeCell ref="C22:C23"/>
    <mergeCell ref="D22:D23"/>
    <mergeCell ref="E22:E23"/>
    <mergeCell ref="F22:F23"/>
    <mergeCell ref="G22:G23"/>
    <mergeCell ref="B56:G56"/>
    <mergeCell ref="A58:A59"/>
    <mergeCell ref="B58:B59"/>
    <mergeCell ref="C58:C59"/>
    <mergeCell ref="D58:D59"/>
    <mergeCell ref="E58:E59"/>
    <mergeCell ref="F58:F59"/>
    <mergeCell ref="G58:G59"/>
    <mergeCell ref="B66:G66"/>
    <mergeCell ref="A68:A69"/>
    <mergeCell ref="B68:B69"/>
    <mergeCell ref="C68:C69"/>
    <mergeCell ref="D68:D69"/>
    <mergeCell ref="E68:E69"/>
    <mergeCell ref="F68:F69"/>
    <mergeCell ref="G68:G69"/>
    <mergeCell ref="H68:H69"/>
    <mergeCell ref="B91:G91"/>
    <mergeCell ref="A93:A94"/>
    <mergeCell ref="B93:B94"/>
    <mergeCell ref="C93:C94"/>
    <mergeCell ref="D93:D94"/>
    <mergeCell ref="E93:E94"/>
    <mergeCell ref="F93:F94"/>
    <mergeCell ref="G93:G94"/>
    <mergeCell ref="B115:G115"/>
    <mergeCell ref="A117:A118"/>
    <mergeCell ref="B117:B118"/>
    <mergeCell ref="C117:C118"/>
    <mergeCell ref="D117:D118"/>
    <mergeCell ref="E117:E118"/>
    <mergeCell ref="F117:F118"/>
    <mergeCell ref="G117:G118"/>
    <mergeCell ref="G141:G142"/>
    <mergeCell ref="A166:A167"/>
    <mergeCell ref="B166:B167"/>
    <mergeCell ref="C166:C167"/>
    <mergeCell ref="D166:D167"/>
    <mergeCell ref="E166:E167"/>
    <mergeCell ref="F166:F167"/>
    <mergeCell ref="G166:G167"/>
    <mergeCell ref="A141:A142"/>
    <mergeCell ref="B141:B142"/>
    <mergeCell ref="C141:C142"/>
    <mergeCell ref="D141:D142"/>
    <mergeCell ref="E141:E142"/>
    <mergeCell ref="F141:F142"/>
    <mergeCell ref="F179:F180"/>
    <mergeCell ref="G179:G180"/>
    <mergeCell ref="B190:G190"/>
    <mergeCell ref="A192:A193"/>
    <mergeCell ref="B192:B193"/>
    <mergeCell ref="C192:C193"/>
    <mergeCell ref="D192:D193"/>
    <mergeCell ref="E192:E193"/>
    <mergeCell ref="F192:F193"/>
    <mergeCell ref="G192:G193"/>
    <mergeCell ref="A179:A180"/>
    <mergeCell ref="B179:B180"/>
    <mergeCell ref="C179:C180"/>
    <mergeCell ref="D179:D180"/>
    <mergeCell ref="E179:E180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1" fitToWidth="0" fitToHeight="0" orientation="portrait" r:id="rId1"/>
  <headerFooter alignWithMargins="0"/>
  <rowBreaks count="3" manualBreakCount="3">
    <brk id="53" max="16383" man="1"/>
    <brk id="112" max="16383" man="1"/>
    <brk id="161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I27"/>
  <sheetViews>
    <sheetView zoomScaleNormal="100" workbookViewId="0">
      <selection sqref="A1:H1"/>
    </sheetView>
  </sheetViews>
  <sheetFormatPr defaultColWidth="9.140625" defaultRowHeight="12.75" x14ac:dyDescent="0.2"/>
  <cols>
    <col min="1" max="1" width="7.5703125" style="294" customWidth="1"/>
    <col min="2" max="2" width="3.7109375" style="294" customWidth="1"/>
    <col min="3" max="5" width="5.42578125" style="294" customWidth="1"/>
    <col min="6" max="6" width="20.7109375" style="294" customWidth="1"/>
    <col min="7" max="7" width="26.5703125" style="294" customWidth="1"/>
    <col min="8" max="8" width="12.7109375" style="294" customWidth="1"/>
    <col min="9" max="16384" width="9.140625" style="294"/>
  </cols>
  <sheetData>
    <row r="1" spans="1:9" s="609" customFormat="1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  <c r="H1" s="3043"/>
    </row>
    <row r="3" spans="1:9" ht="15.75" x14ac:dyDescent="0.25">
      <c r="A3" s="3194" t="s">
        <v>1994</v>
      </c>
      <c r="B3" s="3194"/>
      <c r="C3" s="3194"/>
      <c r="D3" s="3194"/>
      <c r="E3" s="3194"/>
      <c r="F3" s="3194"/>
      <c r="G3" s="3194"/>
      <c r="H3" s="3194"/>
    </row>
    <row r="4" spans="1:9" ht="15.75" x14ac:dyDescent="0.25">
      <c r="A4" s="83"/>
      <c r="B4" s="83"/>
      <c r="C4" s="83"/>
      <c r="D4" s="83"/>
      <c r="E4" s="83"/>
      <c r="F4" s="83"/>
      <c r="G4" s="83"/>
      <c r="H4" s="83"/>
    </row>
    <row r="5" spans="1:9" ht="15.75" x14ac:dyDescent="0.25">
      <c r="A5" s="3112" t="s">
        <v>131</v>
      </c>
      <c r="B5" s="3112"/>
      <c r="C5" s="3112"/>
      <c r="D5" s="3112"/>
      <c r="E5" s="3112"/>
      <c r="F5" s="3112"/>
      <c r="G5" s="3112"/>
      <c r="H5" s="3112"/>
    </row>
    <row r="6" spans="1:9" ht="15.75" x14ac:dyDescent="0.25">
      <c r="A6" s="139"/>
      <c r="B6" s="139"/>
      <c r="C6" s="139"/>
      <c r="D6" s="139"/>
      <c r="E6" s="139"/>
      <c r="F6" s="139"/>
      <c r="G6" s="139"/>
      <c r="H6" s="139"/>
    </row>
    <row r="7" spans="1:9" ht="12.75" customHeight="1" thickBot="1" x14ac:dyDescent="0.25">
      <c r="B7" s="611"/>
      <c r="C7" s="612"/>
      <c r="D7" s="612"/>
      <c r="E7" s="612"/>
      <c r="F7" s="612"/>
      <c r="G7" s="612"/>
      <c r="H7" s="613" t="s">
        <v>66</v>
      </c>
    </row>
    <row r="8" spans="1:9" s="615" customFormat="1" ht="18.75" customHeight="1" thickBot="1" x14ac:dyDescent="0.3">
      <c r="A8" s="2702" t="s">
        <v>1828</v>
      </c>
      <c r="B8" s="2829" t="s">
        <v>451</v>
      </c>
      <c r="C8" s="1350"/>
      <c r="D8" s="1350"/>
      <c r="E8" s="1350"/>
      <c r="F8" s="3195" t="s">
        <v>452</v>
      </c>
      <c r="G8" s="3196"/>
      <c r="H8" s="2750" t="s">
        <v>1952</v>
      </c>
    </row>
    <row r="9" spans="1:9" s="615" customFormat="1" ht="16.5" customHeight="1" thickBot="1" x14ac:dyDescent="0.3">
      <c r="A9" s="2834">
        <f>SUM(A10:A26)</f>
        <v>7612.6399999999994</v>
      </c>
      <c r="B9" s="770" t="s">
        <v>2</v>
      </c>
      <c r="C9" s="770" t="s">
        <v>453</v>
      </c>
      <c r="D9" s="771" t="s">
        <v>454</v>
      </c>
      <c r="E9" s="772" t="s">
        <v>455</v>
      </c>
      <c r="F9" s="3212" t="s">
        <v>510</v>
      </c>
      <c r="G9" s="3212"/>
      <c r="H9" s="2773">
        <f>SUM(H10:H26)</f>
        <v>8043.9070000000011</v>
      </c>
      <c r="I9" s="1920"/>
    </row>
    <row r="10" spans="1:9" s="615" customFormat="1" ht="12.75" customHeight="1" x14ac:dyDescent="0.25">
      <c r="A10" s="2847">
        <v>919.65599999999995</v>
      </c>
      <c r="B10" s="2830" t="s">
        <v>154</v>
      </c>
      <c r="C10" s="773">
        <v>1501</v>
      </c>
      <c r="D10" s="774">
        <v>4357</v>
      </c>
      <c r="E10" s="775">
        <v>2122</v>
      </c>
      <c r="F10" s="3213" t="s">
        <v>1264</v>
      </c>
      <c r="G10" s="3214"/>
      <c r="H10" s="2796">
        <v>1188.1990000000001</v>
      </c>
      <c r="I10" s="1352"/>
    </row>
    <row r="11" spans="1:9" s="615" customFormat="1" ht="25.5" customHeight="1" x14ac:dyDescent="0.25">
      <c r="A11" s="2848">
        <v>142.285</v>
      </c>
      <c r="B11" s="2832" t="s">
        <v>154</v>
      </c>
      <c r="C11" s="776">
        <v>1502</v>
      </c>
      <c r="D11" s="777">
        <v>4312</v>
      </c>
      <c r="E11" s="778">
        <v>2122</v>
      </c>
      <c r="F11" s="3215" t="s">
        <v>1265</v>
      </c>
      <c r="G11" s="3216"/>
      <c r="H11" s="2797">
        <v>114</v>
      </c>
      <c r="I11" s="1352"/>
    </row>
    <row r="12" spans="1:9" s="615" customFormat="1" x14ac:dyDescent="0.25">
      <c r="A12" s="2848">
        <v>64.998999999999995</v>
      </c>
      <c r="B12" s="2832" t="s">
        <v>154</v>
      </c>
      <c r="C12" s="776">
        <v>1504</v>
      </c>
      <c r="D12" s="777">
        <v>4357</v>
      </c>
      <c r="E12" s="778">
        <v>2122</v>
      </c>
      <c r="F12" s="3210" t="s">
        <v>1266</v>
      </c>
      <c r="G12" s="3211" t="s">
        <v>475</v>
      </c>
      <c r="H12" s="2797">
        <v>346.43</v>
      </c>
      <c r="I12" s="1352"/>
    </row>
    <row r="13" spans="1:9" s="615" customFormat="1" x14ac:dyDescent="0.25">
      <c r="A13" s="2848">
        <v>458.38299999999998</v>
      </c>
      <c r="B13" s="2832" t="s">
        <v>154</v>
      </c>
      <c r="C13" s="776">
        <v>1505</v>
      </c>
      <c r="D13" s="777">
        <v>4357</v>
      </c>
      <c r="E13" s="778">
        <v>2122</v>
      </c>
      <c r="F13" s="3210" t="s">
        <v>1267</v>
      </c>
      <c r="G13" s="3211" t="s">
        <v>511</v>
      </c>
      <c r="H13" s="2797">
        <v>332.37</v>
      </c>
      <c r="I13" s="1352"/>
    </row>
    <row r="14" spans="1:9" s="615" customFormat="1" x14ac:dyDescent="0.25">
      <c r="A14" s="2848">
        <v>37.271999999999998</v>
      </c>
      <c r="B14" s="2832" t="s">
        <v>154</v>
      </c>
      <c r="C14" s="776">
        <v>1507</v>
      </c>
      <c r="D14" s="777">
        <v>4356</v>
      </c>
      <c r="E14" s="778">
        <v>2122</v>
      </c>
      <c r="F14" s="3210" t="s">
        <v>1268</v>
      </c>
      <c r="G14" s="3211" t="s">
        <v>477</v>
      </c>
      <c r="H14" s="2797">
        <v>37</v>
      </c>
      <c r="I14" s="1352"/>
    </row>
    <row r="15" spans="1:9" s="615" customFormat="1" x14ac:dyDescent="0.25">
      <c r="A15" s="2848">
        <v>110.94</v>
      </c>
      <c r="B15" s="2832" t="s">
        <v>154</v>
      </c>
      <c r="C15" s="776">
        <v>1508</v>
      </c>
      <c r="D15" s="777">
        <v>4357</v>
      </c>
      <c r="E15" s="778">
        <v>2122</v>
      </c>
      <c r="F15" s="3210" t="s">
        <v>1269</v>
      </c>
      <c r="G15" s="3211" t="s">
        <v>478</v>
      </c>
      <c r="H15" s="2797">
        <v>111</v>
      </c>
      <c r="I15" s="1352"/>
    </row>
    <row r="16" spans="1:9" s="615" customFormat="1" x14ac:dyDescent="0.25">
      <c r="A16" s="2848">
        <v>455.84</v>
      </c>
      <c r="B16" s="2832" t="s">
        <v>154</v>
      </c>
      <c r="C16" s="776">
        <v>1509</v>
      </c>
      <c r="D16" s="777">
        <v>4357</v>
      </c>
      <c r="E16" s="778">
        <v>2122</v>
      </c>
      <c r="F16" s="3210" t="s">
        <v>1270</v>
      </c>
      <c r="G16" s="3211" t="s">
        <v>479</v>
      </c>
      <c r="H16" s="2797">
        <v>479</v>
      </c>
      <c r="I16" s="1352"/>
    </row>
    <row r="17" spans="1:9" s="615" customFormat="1" x14ac:dyDescent="0.25">
      <c r="A17" s="2848">
        <v>907.11599999999999</v>
      </c>
      <c r="B17" s="2832" t="s">
        <v>154</v>
      </c>
      <c r="C17" s="776">
        <v>1510</v>
      </c>
      <c r="D17" s="777">
        <v>4357</v>
      </c>
      <c r="E17" s="778">
        <v>2122</v>
      </c>
      <c r="F17" s="3210" t="s">
        <v>1271</v>
      </c>
      <c r="G17" s="3211" t="s">
        <v>480</v>
      </c>
      <c r="H17" s="2797">
        <v>908.48400000000004</v>
      </c>
      <c r="I17" s="1352"/>
    </row>
    <row r="18" spans="1:9" s="615" customFormat="1" x14ac:dyDescent="0.25">
      <c r="A18" s="2848">
        <v>490.78399999999999</v>
      </c>
      <c r="B18" s="2832" t="s">
        <v>154</v>
      </c>
      <c r="C18" s="776">
        <v>1512</v>
      </c>
      <c r="D18" s="777">
        <v>4357</v>
      </c>
      <c r="E18" s="778">
        <v>2122</v>
      </c>
      <c r="F18" s="3210" t="s">
        <v>1272</v>
      </c>
      <c r="G18" s="3211" t="s">
        <v>481</v>
      </c>
      <c r="H18" s="2797">
        <v>497</v>
      </c>
      <c r="I18" s="1352"/>
    </row>
    <row r="19" spans="1:9" s="615" customFormat="1" x14ac:dyDescent="0.25">
      <c r="A19" s="2848">
        <v>1224.348</v>
      </c>
      <c r="B19" s="2832" t="s">
        <v>154</v>
      </c>
      <c r="C19" s="776">
        <v>1513</v>
      </c>
      <c r="D19" s="777">
        <v>4357</v>
      </c>
      <c r="E19" s="778">
        <v>2122</v>
      </c>
      <c r="F19" s="3210" t="s">
        <v>1273</v>
      </c>
      <c r="G19" s="3211" t="s">
        <v>482</v>
      </c>
      <c r="H19" s="2797">
        <v>0</v>
      </c>
      <c r="I19" s="1352"/>
    </row>
    <row r="20" spans="1:9" s="615" customFormat="1" x14ac:dyDescent="0.25">
      <c r="A20" s="2849">
        <v>156</v>
      </c>
      <c r="B20" s="2832" t="s">
        <v>154</v>
      </c>
      <c r="C20" s="776">
        <v>1515</v>
      </c>
      <c r="D20" s="777">
        <v>4357</v>
      </c>
      <c r="E20" s="778">
        <v>2122</v>
      </c>
      <c r="F20" s="3210" t="s">
        <v>1274</v>
      </c>
      <c r="G20" s="3211" t="s">
        <v>483</v>
      </c>
      <c r="H20" s="2796">
        <v>400</v>
      </c>
      <c r="I20" s="1352"/>
    </row>
    <row r="21" spans="1:9" s="615" customFormat="1" ht="25.5" customHeight="1" x14ac:dyDescent="0.25">
      <c r="A21" s="2849">
        <v>847.10500000000002</v>
      </c>
      <c r="B21" s="2832" t="s">
        <v>154</v>
      </c>
      <c r="C21" s="776">
        <v>1516</v>
      </c>
      <c r="D21" s="777">
        <v>4357</v>
      </c>
      <c r="E21" s="778">
        <v>2122</v>
      </c>
      <c r="F21" s="3210" t="s">
        <v>1275</v>
      </c>
      <c r="G21" s="3211" t="s">
        <v>484</v>
      </c>
      <c r="H21" s="2796">
        <v>900</v>
      </c>
      <c r="I21" s="1352"/>
    </row>
    <row r="22" spans="1:9" s="615" customFormat="1" x14ac:dyDescent="0.25">
      <c r="A22" s="2849">
        <v>136.17500000000001</v>
      </c>
      <c r="B22" s="2832" t="s">
        <v>154</v>
      </c>
      <c r="C22" s="776">
        <v>1519</v>
      </c>
      <c r="D22" s="777">
        <v>4357</v>
      </c>
      <c r="E22" s="778">
        <v>2122</v>
      </c>
      <c r="F22" s="3210" t="s">
        <v>1276</v>
      </c>
      <c r="G22" s="3211" t="s">
        <v>485</v>
      </c>
      <c r="H22" s="2796">
        <v>480.25200000000001</v>
      </c>
      <c r="I22" s="1352"/>
    </row>
    <row r="23" spans="1:9" s="615" customFormat="1" x14ac:dyDescent="0.25">
      <c r="A23" s="2849">
        <v>277.76499999999999</v>
      </c>
      <c r="B23" s="2832" t="s">
        <v>154</v>
      </c>
      <c r="C23" s="776">
        <v>1520</v>
      </c>
      <c r="D23" s="777">
        <v>4356</v>
      </c>
      <c r="E23" s="778">
        <v>2122</v>
      </c>
      <c r="F23" s="3210" t="s">
        <v>1277</v>
      </c>
      <c r="G23" s="3211" t="s">
        <v>486</v>
      </c>
      <c r="H23" s="2796">
        <v>593.17200000000003</v>
      </c>
      <c r="I23" s="1352"/>
    </row>
    <row r="24" spans="1:9" s="615" customFormat="1" x14ac:dyDescent="0.25">
      <c r="A24" s="2849">
        <v>371.59199999999998</v>
      </c>
      <c r="B24" s="2831" t="s">
        <v>154</v>
      </c>
      <c r="C24" s="776">
        <v>1521</v>
      </c>
      <c r="D24" s="779">
        <v>4357</v>
      </c>
      <c r="E24" s="778">
        <v>2122</v>
      </c>
      <c r="F24" s="3210" t="s">
        <v>1278</v>
      </c>
      <c r="G24" s="3211" t="s">
        <v>487</v>
      </c>
      <c r="H24" s="2796">
        <v>642</v>
      </c>
      <c r="I24" s="1352"/>
    </row>
    <row r="25" spans="1:9" s="615" customFormat="1" ht="25.5" customHeight="1" x14ac:dyDescent="0.25">
      <c r="A25" s="2848">
        <v>196.38</v>
      </c>
      <c r="B25" s="2831" t="s">
        <v>154</v>
      </c>
      <c r="C25" s="776">
        <v>1522</v>
      </c>
      <c r="D25" s="779">
        <v>4357</v>
      </c>
      <c r="E25" s="778">
        <v>2122</v>
      </c>
      <c r="F25" s="3210" t="s">
        <v>1279</v>
      </c>
      <c r="G25" s="3211" t="s">
        <v>488</v>
      </c>
      <c r="H25" s="2797">
        <v>200</v>
      </c>
      <c r="I25" s="1352"/>
    </row>
    <row r="26" spans="1:9" s="615" customFormat="1" ht="13.5" thickBot="1" x14ac:dyDescent="0.3">
      <c r="A26" s="2850">
        <v>816</v>
      </c>
      <c r="B26" s="2833" t="s">
        <v>154</v>
      </c>
      <c r="C26" s="780">
        <v>1523</v>
      </c>
      <c r="D26" s="781">
        <v>3529</v>
      </c>
      <c r="E26" s="782">
        <v>2122</v>
      </c>
      <c r="F26" s="3217" t="s">
        <v>1280</v>
      </c>
      <c r="G26" s="3218" t="s">
        <v>489</v>
      </c>
      <c r="H26" s="2798">
        <v>815</v>
      </c>
      <c r="I26" s="1352"/>
    </row>
    <row r="27" spans="1:9" x14ac:dyDescent="0.2">
      <c r="B27" s="783"/>
      <c r="C27" s="784"/>
      <c r="D27" s="785"/>
      <c r="E27" s="611"/>
      <c r="F27" s="786"/>
      <c r="G27" s="786"/>
      <c r="H27" s="787"/>
    </row>
  </sheetData>
  <mergeCells count="22">
    <mergeCell ref="F17:G17"/>
    <mergeCell ref="F18:G18"/>
    <mergeCell ref="F19:G19"/>
    <mergeCell ref="F20:G20"/>
    <mergeCell ref="F21:G21"/>
    <mergeCell ref="F26:G26"/>
    <mergeCell ref="F22:G22"/>
    <mergeCell ref="F23:G23"/>
    <mergeCell ref="F24:G24"/>
    <mergeCell ref="F25:G25"/>
    <mergeCell ref="F16:G16"/>
    <mergeCell ref="A1:H1"/>
    <mergeCell ref="A3:H3"/>
    <mergeCell ref="A5:H5"/>
    <mergeCell ref="F8:G8"/>
    <mergeCell ref="F9:G9"/>
    <mergeCell ref="F10:G10"/>
    <mergeCell ref="F11:G11"/>
    <mergeCell ref="F12:G12"/>
    <mergeCell ref="F13:G13"/>
    <mergeCell ref="F14:G14"/>
    <mergeCell ref="F15:G15"/>
  </mergeCells>
  <pageMargins left="0.78740157480314965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K161"/>
  <sheetViews>
    <sheetView zoomScaleNormal="100" zoomScaleSheetLayoutView="75" workbookViewId="0">
      <selection sqref="A1:H1"/>
    </sheetView>
  </sheetViews>
  <sheetFormatPr defaultColWidth="9.140625" defaultRowHeight="11.25" x14ac:dyDescent="0.25"/>
  <cols>
    <col min="1" max="1" width="8.42578125" style="630" customWidth="1"/>
    <col min="2" max="2" width="3.42578125" style="668" customWidth="1"/>
    <col min="3" max="3" width="10.42578125" style="630" customWidth="1"/>
    <col min="4" max="4" width="43.28515625" style="630" customWidth="1"/>
    <col min="5" max="6" width="10.7109375" style="630" customWidth="1"/>
    <col min="7" max="7" width="10.5703125" style="630" customWidth="1"/>
    <col min="8" max="8" width="10.28515625" style="668" customWidth="1"/>
    <col min="9" max="9" width="11.28515625" style="630" bestFit="1" customWidth="1"/>
    <col min="10" max="16384" width="9.140625" style="630"/>
  </cols>
  <sheetData>
    <row r="1" spans="1:11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  <c r="H1" s="3043"/>
    </row>
    <row r="2" spans="1:11" ht="12.75" customHeight="1" x14ac:dyDescent="0.2">
      <c r="B2" s="659"/>
      <c r="C2" s="609"/>
      <c r="D2" s="609"/>
      <c r="E2" s="609"/>
      <c r="F2" s="609"/>
      <c r="G2" s="609"/>
      <c r="H2" s="659"/>
    </row>
    <row r="3" spans="1:11" s="427" customFormat="1" ht="15.75" x14ac:dyDescent="0.25">
      <c r="A3" s="3112" t="s">
        <v>1298</v>
      </c>
      <c r="B3" s="3112"/>
      <c r="C3" s="3112"/>
      <c r="D3" s="3112"/>
      <c r="E3" s="3112"/>
      <c r="F3" s="3112"/>
      <c r="G3" s="3112"/>
      <c r="H3" s="3112"/>
    </row>
    <row r="4" spans="1:11" s="427" customFormat="1" ht="15.75" x14ac:dyDescent="0.25">
      <c r="B4" s="486"/>
      <c r="C4" s="486"/>
      <c r="D4" s="486"/>
      <c r="E4" s="486"/>
      <c r="F4" s="486"/>
      <c r="G4" s="486"/>
      <c r="H4" s="486"/>
    </row>
    <row r="5" spans="1:11" s="140" customFormat="1" ht="15.75" customHeight="1" x14ac:dyDescent="0.25">
      <c r="B5" s="141"/>
      <c r="C5" s="3145" t="s">
        <v>1949</v>
      </c>
      <c r="D5" s="3145"/>
      <c r="E5" s="3145"/>
      <c r="F5" s="142"/>
      <c r="G5" s="142"/>
      <c r="H5" s="142"/>
      <c r="I5" s="166"/>
      <c r="J5" s="166"/>
      <c r="K5" s="166"/>
    </row>
    <row r="6" spans="1:11" s="660" customFormat="1" ht="12" thickBot="1" x14ac:dyDescent="0.3">
      <c r="B6" s="661"/>
      <c r="C6" s="661"/>
      <c r="D6" s="661"/>
      <c r="E6" s="143" t="s">
        <v>105</v>
      </c>
      <c r="F6" s="143"/>
      <c r="G6" s="662"/>
    </row>
    <row r="7" spans="1:11" s="663" customFormat="1" ht="12.75" customHeight="1" x14ac:dyDescent="0.25">
      <c r="B7" s="788"/>
      <c r="C7" s="3203" t="s">
        <v>135</v>
      </c>
      <c r="D7" s="3122" t="s">
        <v>136</v>
      </c>
      <c r="E7" s="3128" t="s">
        <v>1950</v>
      </c>
      <c r="F7" s="79"/>
      <c r="I7" s="660"/>
      <c r="J7" s="660"/>
      <c r="K7" s="660"/>
    </row>
    <row r="8" spans="1:11" s="660" customFormat="1" ht="12.75" customHeight="1" thickBot="1" x14ac:dyDescent="0.3">
      <c r="B8" s="788"/>
      <c r="C8" s="3204"/>
      <c r="D8" s="3123"/>
      <c r="E8" s="3129"/>
      <c r="F8" s="79"/>
    </row>
    <row r="9" spans="1:11" s="660" customFormat="1" ht="12.75" customHeight="1" thickBot="1" x14ac:dyDescent="0.3">
      <c r="B9" s="144"/>
      <c r="C9" s="145" t="s">
        <v>288</v>
      </c>
      <c r="D9" s="146" t="s">
        <v>289</v>
      </c>
      <c r="E9" s="1571">
        <f>SUM(E10:E16)</f>
        <v>1363862.0929999999</v>
      </c>
      <c r="F9" s="148"/>
      <c r="G9" s="789"/>
      <c r="H9" s="789"/>
    </row>
    <row r="10" spans="1:11" s="665" customFormat="1" ht="12" customHeight="1" x14ac:dyDescent="0.2">
      <c r="B10" s="488"/>
      <c r="C10" s="489" t="s">
        <v>377</v>
      </c>
      <c r="D10" s="790" t="s">
        <v>378</v>
      </c>
      <c r="E10" s="491">
        <f>F23</f>
        <v>25650</v>
      </c>
      <c r="F10" s="492"/>
      <c r="H10" s="789"/>
      <c r="I10" s="791"/>
      <c r="J10" s="791"/>
      <c r="K10" s="791"/>
    </row>
    <row r="11" spans="1:11" s="665" customFormat="1" ht="12" customHeight="1" x14ac:dyDescent="0.25">
      <c r="B11" s="488"/>
      <c r="C11" s="493" t="s">
        <v>379</v>
      </c>
      <c r="D11" s="494" t="s">
        <v>380</v>
      </c>
      <c r="E11" s="667">
        <f>H37</f>
        <v>482000</v>
      </c>
      <c r="F11" s="492"/>
      <c r="H11" s="789"/>
      <c r="I11" s="791"/>
      <c r="J11" s="791"/>
      <c r="K11" s="791"/>
    </row>
    <row r="12" spans="1:11" s="665" customFormat="1" ht="12" customHeight="1" x14ac:dyDescent="0.25">
      <c r="B12" s="488"/>
      <c r="C12" s="496" t="s">
        <v>140</v>
      </c>
      <c r="D12" s="497" t="s">
        <v>141</v>
      </c>
      <c r="E12" s="2263">
        <f>F47</f>
        <v>4442.0929999999998</v>
      </c>
      <c r="F12" s="492"/>
      <c r="H12" s="789"/>
      <c r="I12" s="791"/>
      <c r="J12" s="791"/>
      <c r="K12" s="791"/>
    </row>
    <row r="13" spans="1:11" s="665" customFormat="1" ht="12" customHeight="1" x14ac:dyDescent="0.25">
      <c r="B13" s="488"/>
      <c r="C13" s="496" t="s">
        <v>142</v>
      </c>
      <c r="D13" s="497" t="s">
        <v>143</v>
      </c>
      <c r="E13" s="667">
        <f>F63</f>
        <v>200</v>
      </c>
      <c r="F13" s="492"/>
      <c r="H13" s="789"/>
      <c r="I13" s="791"/>
      <c r="J13" s="791"/>
      <c r="K13" s="791"/>
    </row>
    <row r="14" spans="1:11" s="665" customFormat="1" ht="12" customHeight="1" x14ac:dyDescent="0.25">
      <c r="B14" s="488"/>
      <c r="C14" s="496" t="s">
        <v>144</v>
      </c>
      <c r="D14" s="497" t="s">
        <v>1364</v>
      </c>
      <c r="E14" s="667">
        <f>F73</f>
        <v>745000</v>
      </c>
      <c r="F14" s="499"/>
      <c r="H14" s="789"/>
      <c r="I14" s="791"/>
      <c r="J14" s="791"/>
      <c r="K14" s="791"/>
    </row>
    <row r="15" spans="1:11" s="665" customFormat="1" ht="12" customHeight="1" x14ac:dyDescent="0.25">
      <c r="B15" s="488"/>
      <c r="C15" s="496" t="s">
        <v>290</v>
      </c>
      <c r="D15" s="497" t="s">
        <v>1371</v>
      </c>
      <c r="E15" s="667">
        <f>F114</f>
        <v>92570</v>
      </c>
      <c r="F15" s="499"/>
      <c r="H15" s="789"/>
      <c r="I15" s="791"/>
      <c r="J15" s="791"/>
      <c r="K15" s="791"/>
    </row>
    <row r="16" spans="1:11" s="665" customFormat="1" ht="12" customHeight="1" thickBot="1" x14ac:dyDescent="0.3">
      <c r="B16" s="488"/>
      <c r="C16" s="1476" t="s">
        <v>146</v>
      </c>
      <c r="D16" s="1477" t="s">
        <v>1366</v>
      </c>
      <c r="E16" s="1454">
        <f>F154</f>
        <v>14000</v>
      </c>
      <c r="F16" s="499"/>
      <c r="H16" s="789"/>
      <c r="I16" s="791"/>
      <c r="J16" s="791"/>
      <c r="K16" s="791"/>
    </row>
    <row r="17" spans="1:11" s="427" customFormat="1" ht="12" customHeight="1" x14ac:dyDescent="0.25">
      <c r="B17" s="792"/>
      <c r="C17" s="397"/>
      <c r="D17" s="397"/>
      <c r="E17" s="397"/>
      <c r="F17" s="397"/>
      <c r="H17" s="793"/>
      <c r="I17" s="729"/>
      <c r="J17" s="729"/>
      <c r="K17" s="729"/>
    </row>
    <row r="18" spans="1:11" ht="12" customHeight="1" x14ac:dyDescent="0.25"/>
    <row r="19" spans="1:11" ht="18.75" customHeight="1" x14ac:dyDescent="0.25">
      <c r="B19" s="683" t="s">
        <v>1299</v>
      </c>
      <c r="C19" s="683"/>
      <c r="D19" s="683"/>
      <c r="E19" s="683"/>
      <c r="F19" s="683"/>
      <c r="G19" s="683"/>
      <c r="H19" s="161"/>
    </row>
    <row r="20" spans="1:11" ht="12" customHeight="1" thickBot="1" x14ac:dyDescent="0.3">
      <c r="B20" s="661"/>
      <c r="C20" s="661"/>
      <c r="D20" s="661"/>
      <c r="E20" s="143"/>
      <c r="F20" s="143"/>
      <c r="G20" s="143" t="s">
        <v>105</v>
      </c>
      <c r="H20" s="662"/>
    </row>
    <row r="21" spans="1:11" ht="12.75" customHeight="1" x14ac:dyDescent="0.25">
      <c r="A21" s="3116" t="s">
        <v>1828</v>
      </c>
      <c r="B21" s="3203" t="s">
        <v>148</v>
      </c>
      <c r="C21" s="3207" t="s">
        <v>539</v>
      </c>
      <c r="D21" s="3122" t="s">
        <v>383</v>
      </c>
      <c r="E21" s="3219" t="s">
        <v>1951</v>
      </c>
      <c r="F21" s="3221" t="s">
        <v>1952</v>
      </c>
      <c r="G21" s="3130" t="s">
        <v>151</v>
      </c>
      <c r="H21" s="630"/>
    </row>
    <row r="22" spans="1:11" ht="15.75" customHeight="1" thickBot="1" x14ac:dyDescent="0.3">
      <c r="A22" s="3117"/>
      <c r="B22" s="3204"/>
      <c r="C22" s="3208"/>
      <c r="D22" s="3123"/>
      <c r="E22" s="3220"/>
      <c r="F22" s="3222"/>
      <c r="G22" s="3131"/>
      <c r="H22" s="630"/>
    </row>
    <row r="23" spans="1:11" ht="15" customHeight="1" thickBot="1" x14ac:dyDescent="0.3">
      <c r="A23" s="147">
        <f>A24</f>
        <v>15650</v>
      </c>
      <c r="B23" s="145" t="s">
        <v>2</v>
      </c>
      <c r="C23" s="370" t="s">
        <v>152</v>
      </c>
      <c r="D23" s="245" t="s">
        <v>153</v>
      </c>
      <c r="E23" s="147">
        <f>E24</f>
        <v>25650</v>
      </c>
      <c r="F23" s="147">
        <f>F24</f>
        <v>25650</v>
      </c>
      <c r="G23" s="671" t="s">
        <v>6</v>
      </c>
      <c r="H23" s="630"/>
    </row>
    <row r="24" spans="1:11" ht="12.75" customHeight="1" x14ac:dyDescent="0.25">
      <c r="A24" s="1853">
        <f>SUM(A25:A28)</f>
        <v>15650</v>
      </c>
      <c r="B24" s="1854" t="s">
        <v>6</v>
      </c>
      <c r="C24" s="1855" t="s">
        <v>6</v>
      </c>
      <c r="D24" s="1856" t="s">
        <v>384</v>
      </c>
      <c r="E24" s="1857">
        <f>SUM(E25:E30)</f>
        <v>25650</v>
      </c>
      <c r="F24" s="1858">
        <f>SUM(F25:F30)</f>
        <v>25650</v>
      </c>
      <c r="G24" s="674"/>
      <c r="H24" s="630"/>
    </row>
    <row r="25" spans="1:11" ht="12.75" customHeight="1" x14ac:dyDescent="0.25">
      <c r="A25" s="735">
        <v>12000</v>
      </c>
      <c r="B25" s="795" t="s">
        <v>154</v>
      </c>
      <c r="C25" s="798">
        <v>6500101601</v>
      </c>
      <c r="D25" s="799" t="s">
        <v>2615</v>
      </c>
      <c r="E25" s="708">
        <v>20000</v>
      </c>
      <c r="F25" s="709">
        <v>20000</v>
      </c>
      <c r="G25" s="800"/>
      <c r="H25" s="630"/>
    </row>
    <row r="26" spans="1:11" ht="12.75" customHeight="1" x14ac:dyDescent="0.25">
      <c r="A26" s="735">
        <v>650</v>
      </c>
      <c r="B26" s="795" t="s">
        <v>154</v>
      </c>
      <c r="C26" s="798">
        <v>6500161601</v>
      </c>
      <c r="D26" s="799" t="s">
        <v>1328</v>
      </c>
      <c r="E26" s="708">
        <v>650</v>
      </c>
      <c r="F26" s="709">
        <v>650</v>
      </c>
      <c r="G26" s="800"/>
    </row>
    <row r="27" spans="1:11" ht="12.75" customHeight="1" x14ac:dyDescent="0.25">
      <c r="A27" s="735">
        <v>500</v>
      </c>
      <c r="B27" s="795" t="s">
        <v>154</v>
      </c>
      <c r="C27" s="798">
        <v>6500381601</v>
      </c>
      <c r="D27" s="799" t="s">
        <v>1613</v>
      </c>
      <c r="E27" s="708"/>
      <c r="F27" s="709"/>
      <c r="G27" s="800"/>
    </row>
    <row r="28" spans="1:11" ht="12.75" customHeight="1" x14ac:dyDescent="0.25">
      <c r="A28" s="735">
        <v>2500</v>
      </c>
      <c r="B28" s="795" t="s">
        <v>154</v>
      </c>
      <c r="C28" s="798" t="s">
        <v>2009</v>
      </c>
      <c r="D28" s="694" t="s">
        <v>1871</v>
      </c>
      <c r="E28" s="708"/>
      <c r="F28" s="709"/>
      <c r="G28" s="800"/>
    </row>
    <row r="29" spans="1:11" ht="12.75" customHeight="1" x14ac:dyDescent="0.25">
      <c r="A29" s="850"/>
      <c r="B29" s="2104" t="s">
        <v>154</v>
      </c>
      <c r="C29" s="2016">
        <v>6500431601</v>
      </c>
      <c r="D29" s="2105" t="s">
        <v>2188</v>
      </c>
      <c r="E29" s="852">
        <v>4000</v>
      </c>
      <c r="F29" s="853">
        <v>4000</v>
      </c>
      <c r="G29" s="1583"/>
    </row>
    <row r="30" spans="1:11" ht="12.75" customHeight="1" thickBot="1" x14ac:dyDescent="0.3">
      <c r="A30" s="741"/>
      <c r="B30" s="2106" t="s">
        <v>154</v>
      </c>
      <c r="C30" s="1196">
        <v>6500521601</v>
      </c>
      <c r="D30" s="2107" t="s">
        <v>2187</v>
      </c>
      <c r="E30" s="801">
        <v>1000</v>
      </c>
      <c r="F30" s="744">
        <v>1000</v>
      </c>
      <c r="G30" s="2108"/>
    </row>
    <row r="31" spans="1:11" ht="10.5" customHeight="1" x14ac:dyDescent="0.25">
      <c r="C31" s="802"/>
      <c r="E31" s="670"/>
      <c r="F31" s="670"/>
      <c r="G31" s="670"/>
    </row>
    <row r="32" spans="1:11" ht="10.5" customHeight="1" x14ac:dyDescent="0.25">
      <c r="C32" s="802"/>
      <c r="E32" s="670"/>
      <c r="F32" s="670"/>
      <c r="G32" s="670"/>
    </row>
    <row r="33" spans="1:9" ht="17.25" customHeight="1" x14ac:dyDescent="0.25">
      <c r="B33" s="3209" t="s">
        <v>1300</v>
      </c>
      <c r="C33" s="3209"/>
      <c r="D33" s="3209"/>
      <c r="E33" s="3209"/>
      <c r="F33" s="3209"/>
      <c r="G33" s="3209"/>
      <c r="H33" s="141"/>
    </row>
    <row r="34" spans="1:9" ht="12.75" customHeight="1" thickBot="1" x14ac:dyDescent="0.3">
      <c r="B34" s="661"/>
      <c r="C34" s="661"/>
      <c r="D34" s="661"/>
      <c r="E34" s="661"/>
      <c r="F34" s="661"/>
      <c r="G34" s="661"/>
      <c r="H34" s="143" t="s">
        <v>105</v>
      </c>
    </row>
    <row r="35" spans="1:9" ht="12.75" customHeight="1" x14ac:dyDescent="0.25">
      <c r="A35" s="3116" t="s">
        <v>1828</v>
      </c>
      <c r="B35" s="3138" t="s">
        <v>273</v>
      </c>
      <c r="C35" s="3140" t="s">
        <v>540</v>
      </c>
      <c r="D35" s="3122" t="s">
        <v>389</v>
      </c>
      <c r="E35" s="3168" t="s">
        <v>390</v>
      </c>
      <c r="F35" s="3225" t="s">
        <v>391</v>
      </c>
      <c r="G35" s="3223" t="s">
        <v>1951</v>
      </c>
      <c r="H35" s="3128" t="s">
        <v>1952</v>
      </c>
    </row>
    <row r="36" spans="1:9" ht="16.5" customHeight="1" thickBot="1" x14ac:dyDescent="0.3">
      <c r="A36" s="3117"/>
      <c r="B36" s="3163"/>
      <c r="C36" s="3160"/>
      <c r="D36" s="3123"/>
      <c r="E36" s="3169"/>
      <c r="F36" s="3226"/>
      <c r="G36" s="3224"/>
      <c r="H36" s="3156"/>
    </row>
    <row r="37" spans="1:9" ht="15" customHeight="1" thickBot="1" x14ac:dyDescent="0.3">
      <c r="A37" s="803">
        <f>SUM(A38:A40)</f>
        <v>445000</v>
      </c>
      <c r="B37" s="175" t="s">
        <v>2</v>
      </c>
      <c r="C37" s="370" t="s">
        <v>392</v>
      </c>
      <c r="D37" s="245" t="s">
        <v>153</v>
      </c>
      <c r="E37" s="687">
        <f>SUM(E38:E40)</f>
        <v>479000</v>
      </c>
      <c r="F37" s="1678">
        <f>SUM(F38:F40)</f>
        <v>3000</v>
      </c>
      <c r="G37" s="803">
        <f>SUM(G38:G40)</f>
        <v>482000</v>
      </c>
      <c r="H37" s="804">
        <f>SUM(H38:H40)</f>
        <v>482000</v>
      </c>
    </row>
    <row r="38" spans="1:9" ht="13.5" customHeight="1" x14ac:dyDescent="0.25">
      <c r="A38" s="805">
        <v>50000</v>
      </c>
      <c r="B38" s="806" t="s">
        <v>154</v>
      </c>
      <c r="C38" s="807" t="s">
        <v>541</v>
      </c>
      <c r="D38" s="808" t="s">
        <v>542</v>
      </c>
      <c r="E38" s="1679">
        <v>54000</v>
      </c>
      <c r="F38" s="2795">
        <v>3000</v>
      </c>
      <c r="G38" s="809">
        <v>57000</v>
      </c>
      <c r="H38" s="1443">
        <v>57000</v>
      </c>
    </row>
    <row r="39" spans="1:9" ht="22.5" x14ac:dyDescent="0.25">
      <c r="A39" s="810">
        <v>145000</v>
      </c>
      <c r="B39" s="795" t="s">
        <v>154</v>
      </c>
      <c r="C39" s="811">
        <v>689951601</v>
      </c>
      <c r="D39" s="235" t="s">
        <v>1610</v>
      </c>
      <c r="E39" s="1444">
        <v>150000</v>
      </c>
      <c r="F39" s="2103"/>
      <c r="G39" s="812">
        <v>150000</v>
      </c>
      <c r="H39" s="1443">
        <v>150000</v>
      </c>
    </row>
    <row r="40" spans="1:9" ht="23.25" thickBot="1" x14ac:dyDescent="0.3">
      <c r="A40" s="813">
        <v>250000</v>
      </c>
      <c r="B40" s="814" t="s">
        <v>154</v>
      </c>
      <c r="C40" s="815">
        <v>689961601</v>
      </c>
      <c r="D40" s="1432" t="s">
        <v>1611</v>
      </c>
      <c r="E40" s="1445">
        <v>275000</v>
      </c>
      <c r="F40" s="1446"/>
      <c r="G40" s="816">
        <v>275000</v>
      </c>
      <c r="H40" s="1615">
        <v>275000</v>
      </c>
    </row>
    <row r="41" spans="1:9" ht="10.5" customHeight="1" x14ac:dyDescent="0.25">
      <c r="C41" s="802"/>
      <c r="E41" s="670"/>
      <c r="F41" s="670"/>
      <c r="G41" s="670"/>
    </row>
    <row r="42" spans="1:9" ht="10.5" customHeight="1" x14ac:dyDescent="0.25">
      <c r="C42" s="802"/>
      <c r="E42" s="670"/>
      <c r="F42" s="670"/>
      <c r="G42" s="670"/>
    </row>
    <row r="43" spans="1:9" ht="17.25" customHeight="1" x14ac:dyDescent="0.25">
      <c r="B43" s="683" t="s">
        <v>1301</v>
      </c>
      <c r="C43" s="683"/>
      <c r="D43" s="683"/>
      <c r="E43" s="683"/>
      <c r="F43" s="683"/>
      <c r="G43" s="683"/>
      <c r="H43" s="141"/>
    </row>
    <row r="44" spans="1:9" ht="12.75" customHeight="1" thickBot="1" x14ac:dyDescent="0.3">
      <c r="B44" s="661"/>
      <c r="C44" s="661"/>
      <c r="D44" s="661"/>
      <c r="E44" s="190"/>
      <c r="F44" s="190"/>
      <c r="G44" s="143" t="s">
        <v>105</v>
      </c>
      <c r="H44" s="662"/>
    </row>
    <row r="45" spans="1:9" ht="12.75" customHeight="1" x14ac:dyDescent="0.25">
      <c r="A45" s="3116" t="s">
        <v>1828</v>
      </c>
      <c r="B45" s="3138" t="s">
        <v>273</v>
      </c>
      <c r="C45" s="3140" t="s">
        <v>543</v>
      </c>
      <c r="D45" s="3143" t="s">
        <v>180</v>
      </c>
      <c r="E45" s="3219" t="s">
        <v>1951</v>
      </c>
      <c r="F45" s="3221" t="s">
        <v>1952</v>
      </c>
      <c r="G45" s="3130" t="s">
        <v>151</v>
      </c>
      <c r="H45" s="630"/>
    </row>
    <row r="46" spans="1:9" ht="15" customHeight="1" thickBot="1" x14ac:dyDescent="0.3">
      <c r="A46" s="3117"/>
      <c r="B46" s="3163"/>
      <c r="C46" s="3160"/>
      <c r="D46" s="3144"/>
      <c r="E46" s="3220"/>
      <c r="F46" s="3222"/>
      <c r="G46" s="3131"/>
      <c r="H46" s="630"/>
    </row>
    <row r="47" spans="1:9" ht="15" customHeight="1" thickBot="1" x14ac:dyDescent="0.3">
      <c r="A47" s="147">
        <f>A48</f>
        <v>3945.4300000000003</v>
      </c>
      <c r="B47" s="245" t="s">
        <v>2</v>
      </c>
      <c r="C47" s="370" t="s">
        <v>152</v>
      </c>
      <c r="D47" s="146" t="s">
        <v>153</v>
      </c>
      <c r="E47" s="1571">
        <f>E48</f>
        <v>4442.0929999999998</v>
      </c>
      <c r="F47" s="1571">
        <f>F48</f>
        <v>4442.0929999999998</v>
      </c>
      <c r="G47" s="671" t="s">
        <v>6</v>
      </c>
      <c r="H47" s="630"/>
    </row>
    <row r="48" spans="1:9" x14ac:dyDescent="0.2">
      <c r="A48" s="817">
        <f>SUM(A49:A56)</f>
        <v>3945.4300000000003</v>
      </c>
      <c r="B48" s="672" t="s">
        <v>154</v>
      </c>
      <c r="C48" s="818" t="s">
        <v>6</v>
      </c>
      <c r="D48" s="819" t="s">
        <v>544</v>
      </c>
      <c r="E48" s="2269">
        <f>SUM(E49:E56)</f>
        <v>4442.0929999999998</v>
      </c>
      <c r="F48" s="2270">
        <f>SUM(F49:F56)</f>
        <v>4442.0929999999998</v>
      </c>
      <c r="G48" s="820"/>
      <c r="H48" s="630"/>
      <c r="I48" s="822"/>
    </row>
    <row r="49" spans="1:9" x14ac:dyDescent="0.2">
      <c r="A49" s="823">
        <v>1905.43</v>
      </c>
      <c r="B49" s="318" t="s">
        <v>160</v>
      </c>
      <c r="C49" s="319" t="s">
        <v>545</v>
      </c>
      <c r="D49" s="824" t="s">
        <v>546</v>
      </c>
      <c r="E49" s="2256">
        <f>70+629.093+1300</f>
        <v>1999.0929999999998</v>
      </c>
      <c r="F49" s="2257">
        <v>1961.0930000000001</v>
      </c>
      <c r="G49" s="201" t="s">
        <v>2666</v>
      </c>
      <c r="H49" s="630"/>
      <c r="I49" s="821"/>
    </row>
    <row r="50" spans="1:9" x14ac:dyDescent="0.2">
      <c r="A50" s="823"/>
      <c r="B50" s="318" t="s">
        <v>160</v>
      </c>
      <c r="C50" s="319" t="s">
        <v>2189</v>
      </c>
      <c r="D50" s="824" t="s">
        <v>2190</v>
      </c>
      <c r="E50" s="837">
        <v>100</v>
      </c>
      <c r="F50" s="826">
        <v>100</v>
      </c>
      <c r="G50" s="201"/>
      <c r="H50" s="630"/>
      <c r="I50" s="821"/>
    </row>
    <row r="51" spans="1:9" x14ac:dyDescent="0.2">
      <c r="A51" s="823">
        <v>60</v>
      </c>
      <c r="B51" s="318" t="s">
        <v>160</v>
      </c>
      <c r="C51" s="319" t="s">
        <v>547</v>
      </c>
      <c r="D51" s="824" t="s">
        <v>548</v>
      </c>
      <c r="E51" s="852">
        <v>250</v>
      </c>
      <c r="F51" s="826">
        <v>250</v>
      </c>
      <c r="G51" s="827"/>
      <c r="H51" s="630"/>
      <c r="I51" s="821"/>
    </row>
    <row r="52" spans="1:9" x14ac:dyDescent="0.2">
      <c r="A52" s="823">
        <v>900</v>
      </c>
      <c r="B52" s="318" t="s">
        <v>160</v>
      </c>
      <c r="C52" s="319" t="s">
        <v>549</v>
      </c>
      <c r="D52" s="824" t="s">
        <v>550</v>
      </c>
      <c r="E52" s="2109">
        <f>30+1000</f>
        <v>1030</v>
      </c>
      <c r="F52" s="826">
        <v>1030</v>
      </c>
      <c r="G52" s="827"/>
      <c r="H52" s="630"/>
      <c r="I52" s="821"/>
    </row>
    <row r="53" spans="1:9" x14ac:dyDescent="0.25">
      <c r="A53" s="836">
        <v>100</v>
      </c>
      <c r="B53" s="798" t="s">
        <v>160</v>
      </c>
      <c r="C53" s="330" t="s">
        <v>1612</v>
      </c>
      <c r="D53" s="2115" t="s">
        <v>1327</v>
      </c>
      <c r="E53" s="708">
        <v>100</v>
      </c>
      <c r="F53" s="709">
        <v>100</v>
      </c>
      <c r="G53" s="1188"/>
    </row>
    <row r="54" spans="1:9" x14ac:dyDescent="0.2">
      <c r="A54" s="2110">
        <v>800</v>
      </c>
      <c r="B54" s="2111" t="s">
        <v>160</v>
      </c>
      <c r="C54" s="2112" t="s">
        <v>551</v>
      </c>
      <c r="D54" s="2113" t="s">
        <v>552</v>
      </c>
      <c r="E54" s="2109">
        <v>800</v>
      </c>
      <c r="F54" s="2114">
        <v>800</v>
      </c>
      <c r="G54" s="978"/>
      <c r="H54" s="630"/>
      <c r="I54" s="822"/>
    </row>
    <row r="55" spans="1:9" x14ac:dyDescent="0.2">
      <c r="A55" s="823">
        <v>60</v>
      </c>
      <c r="B55" s="329" t="s">
        <v>160</v>
      </c>
      <c r="C55" s="330" t="s">
        <v>553</v>
      </c>
      <c r="D55" s="828" t="s">
        <v>554</v>
      </c>
      <c r="E55" s="825">
        <v>60</v>
      </c>
      <c r="F55" s="826">
        <v>60</v>
      </c>
      <c r="G55" s="827"/>
      <c r="H55" s="630"/>
      <c r="I55" s="821"/>
    </row>
    <row r="56" spans="1:9" ht="12" thickBot="1" x14ac:dyDescent="0.25">
      <c r="A56" s="1478">
        <v>120</v>
      </c>
      <c r="B56" s="2037" t="s">
        <v>160</v>
      </c>
      <c r="C56" s="1616" t="s">
        <v>555</v>
      </c>
      <c r="D56" s="2116" t="s">
        <v>556</v>
      </c>
      <c r="E56" s="2038">
        <v>103</v>
      </c>
      <c r="F56" s="2039">
        <v>141</v>
      </c>
      <c r="G56" s="842" t="s">
        <v>2666</v>
      </c>
      <c r="H56" s="630"/>
      <c r="I56" s="821"/>
    </row>
    <row r="58" spans="1:9" ht="10.5" customHeight="1" x14ac:dyDescent="0.25"/>
    <row r="59" spans="1:9" ht="17.25" customHeight="1" x14ac:dyDescent="0.25">
      <c r="B59" s="683" t="s">
        <v>1302</v>
      </c>
      <c r="C59" s="683"/>
      <c r="D59" s="683"/>
      <c r="E59" s="683"/>
      <c r="F59" s="683"/>
      <c r="G59" s="683"/>
      <c r="H59" s="141"/>
    </row>
    <row r="60" spans="1:9" ht="12" thickBot="1" x14ac:dyDescent="0.3">
      <c r="B60" s="661"/>
      <c r="C60" s="661"/>
      <c r="D60" s="661"/>
      <c r="E60" s="190"/>
      <c r="F60" s="190"/>
      <c r="G60" s="143" t="s">
        <v>105</v>
      </c>
      <c r="H60" s="662"/>
    </row>
    <row r="61" spans="1:9" ht="14.25" customHeight="1" x14ac:dyDescent="0.25">
      <c r="A61" s="3116" t="s">
        <v>1828</v>
      </c>
      <c r="B61" s="3138" t="s">
        <v>273</v>
      </c>
      <c r="C61" s="3140" t="s">
        <v>564</v>
      </c>
      <c r="D61" s="3143" t="s">
        <v>254</v>
      </c>
      <c r="E61" s="3219" t="s">
        <v>1951</v>
      </c>
      <c r="F61" s="3221" t="s">
        <v>1952</v>
      </c>
      <c r="G61" s="3130" t="s">
        <v>151</v>
      </c>
      <c r="H61" s="630"/>
    </row>
    <row r="62" spans="1:9" ht="12" thickBot="1" x14ac:dyDescent="0.3">
      <c r="A62" s="3117"/>
      <c r="B62" s="3163"/>
      <c r="C62" s="3160"/>
      <c r="D62" s="3144"/>
      <c r="E62" s="3220"/>
      <c r="F62" s="3222"/>
      <c r="G62" s="3131"/>
      <c r="H62" s="630"/>
    </row>
    <row r="63" spans="1:9" ht="15" customHeight="1" thickBot="1" x14ac:dyDescent="0.3">
      <c r="A63" s="147">
        <f>A64</f>
        <v>3150</v>
      </c>
      <c r="B63" s="176" t="s">
        <v>2</v>
      </c>
      <c r="C63" s="370" t="s">
        <v>152</v>
      </c>
      <c r="D63" s="146" t="s">
        <v>153</v>
      </c>
      <c r="E63" s="147">
        <f>E64</f>
        <v>200</v>
      </c>
      <c r="F63" s="147">
        <f>F64</f>
        <v>200</v>
      </c>
      <c r="G63" s="671" t="s">
        <v>6</v>
      </c>
      <c r="H63" s="630"/>
    </row>
    <row r="64" spans="1:9" ht="15" customHeight="1" x14ac:dyDescent="0.25">
      <c r="A64" s="732">
        <f>SUM(A65:A67)</f>
        <v>3150</v>
      </c>
      <c r="B64" s="570" t="s">
        <v>2</v>
      </c>
      <c r="C64" s="704" t="s">
        <v>6</v>
      </c>
      <c r="D64" s="733" t="s">
        <v>565</v>
      </c>
      <c r="E64" s="706">
        <f>SUM(E65:E67)</f>
        <v>200</v>
      </c>
      <c r="F64" s="673">
        <f>SUM(F65:F67)</f>
        <v>200</v>
      </c>
      <c r="G64" s="302"/>
      <c r="H64" s="630"/>
    </row>
    <row r="65" spans="1:8" ht="22.5" x14ac:dyDescent="0.25">
      <c r="A65" s="735">
        <v>150</v>
      </c>
      <c r="B65" s="365" t="s">
        <v>2</v>
      </c>
      <c r="C65" s="990" t="s">
        <v>566</v>
      </c>
      <c r="D65" s="525" t="s">
        <v>514</v>
      </c>
      <c r="E65" s="708">
        <v>200</v>
      </c>
      <c r="F65" s="709">
        <v>200</v>
      </c>
      <c r="G65" s="844"/>
      <c r="H65" s="630"/>
    </row>
    <row r="66" spans="1:8" ht="12.75" customHeight="1" x14ac:dyDescent="0.25">
      <c r="A66" s="850">
        <v>2000</v>
      </c>
      <c r="B66" s="1103" t="s">
        <v>2</v>
      </c>
      <c r="C66" s="830" t="s">
        <v>2010</v>
      </c>
      <c r="D66" s="858" t="s">
        <v>2667</v>
      </c>
      <c r="E66" s="852"/>
      <c r="F66" s="853"/>
      <c r="G66" s="241"/>
      <c r="H66" s="630"/>
    </row>
    <row r="67" spans="1:8" ht="12.75" customHeight="1" thickBot="1" x14ac:dyDescent="0.3">
      <c r="A67" s="741">
        <v>1000</v>
      </c>
      <c r="B67" s="742" t="s">
        <v>2</v>
      </c>
      <c r="C67" s="743" t="s">
        <v>2011</v>
      </c>
      <c r="D67" s="758" t="s">
        <v>2668</v>
      </c>
      <c r="E67" s="801"/>
      <c r="F67" s="744"/>
      <c r="G67" s="305"/>
      <c r="H67" s="630"/>
    </row>
    <row r="68" spans="1:8" x14ac:dyDescent="0.25">
      <c r="A68" s="670"/>
      <c r="B68" s="726"/>
      <c r="C68" s="727"/>
      <c r="D68" s="564"/>
      <c r="E68" s="670"/>
      <c r="F68" s="670"/>
      <c r="G68" s="559"/>
      <c r="H68" s="630"/>
    </row>
    <row r="69" spans="1:8" ht="17.25" customHeight="1" x14ac:dyDescent="0.25">
      <c r="B69" s="683" t="s">
        <v>1303</v>
      </c>
      <c r="C69" s="683"/>
      <c r="D69" s="683"/>
      <c r="E69" s="683"/>
      <c r="F69" s="683"/>
      <c r="G69" s="683"/>
      <c r="H69" s="142"/>
    </row>
    <row r="70" spans="1:8" ht="12" thickBot="1" x14ac:dyDescent="0.3">
      <c r="B70" s="661"/>
      <c r="C70" s="661"/>
      <c r="D70" s="661"/>
      <c r="E70" s="143"/>
      <c r="F70" s="143"/>
      <c r="G70" s="143" t="s">
        <v>105</v>
      </c>
      <c r="H70" s="662"/>
    </row>
    <row r="71" spans="1:8" ht="11.25" customHeight="1" x14ac:dyDescent="0.25">
      <c r="A71" s="3116" t="s">
        <v>1828</v>
      </c>
      <c r="B71" s="3203" t="s">
        <v>148</v>
      </c>
      <c r="C71" s="3207" t="s">
        <v>590</v>
      </c>
      <c r="D71" s="3143" t="s">
        <v>270</v>
      </c>
      <c r="E71" s="3223" t="s">
        <v>1951</v>
      </c>
      <c r="F71" s="3221" t="s">
        <v>1952</v>
      </c>
      <c r="G71" s="3132" t="s">
        <v>151</v>
      </c>
      <c r="H71" s="630"/>
    </row>
    <row r="72" spans="1:8" ht="15" customHeight="1" thickBot="1" x14ac:dyDescent="0.3">
      <c r="A72" s="3117"/>
      <c r="B72" s="3204"/>
      <c r="C72" s="3208"/>
      <c r="D72" s="3144"/>
      <c r="E72" s="3224"/>
      <c r="F72" s="3222"/>
      <c r="G72" s="3133"/>
      <c r="H72" s="630"/>
    </row>
    <row r="73" spans="1:8" ht="15" customHeight="1" thickBot="1" x14ac:dyDescent="0.3">
      <c r="A73" s="147">
        <f>A74</f>
        <v>708398</v>
      </c>
      <c r="B73" s="145" t="s">
        <v>2</v>
      </c>
      <c r="C73" s="245" t="s">
        <v>152</v>
      </c>
      <c r="D73" s="146" t="s">
        <v>153</v>
      </c>
      <c r="E73" s="177">
        <f>E74</f>
        <v>745000</v>
      </c>
      <c r="F73" s="147">
        <f>F74</f>
        <v>745000</v>
      </c>
      <c r="G73" s="731" t="s">
        <v>6</v>
      </c>
      <c r="H73" s="630"/>
    </row>
    <row r="74" spans="1:8" ht="14.25" customHeight="1" x14ac:dyDescent="0.25">
      <c r="A74" s="732">
        <f>SUM(A75:A108)</f>
        <v>708398</v>
      </c>
      <c r="B74" s="746" t="s">
        <v>6</v>
      </c>
      <c r="C74" s="747" t="s">
        <v>6</v>
      </c>
      <c r="D74" s="748" t="s">
        <v>271</v>
      </c>
      <c r="E74" s="734">
        <f>SUM(E75:E108)</f>
        <v>745000</v>
      </c>
      <c r="F74" s="673">
        <f>SUM(F75:F108)</f>
        <v>745000</v>
      </c>
      <c r="G74" s="749"/>
      <c r="H74" s="630"/>
    </row>
    <row r="75" spans="1:8" x14ac:dyDescent="0.25">
      <c r="A75" s="850">
        <v>3000</v>
      </c>
      <c r="B75" s="1270" t="s">
        <v>2</v>
      </c>
      <c r="C75" s="346" t="s">
        <v>591</v>
      </c>
      <c r="D75" s="851" t="s">
        <v>515</v>
      </c>
      <c r="E75" s="875">
        <v>5000</v>
      </c>
      <c r="F75" s="853">
        <v>5000</v>
      </c>
      <c r="G75" s="2117"/>
      <c r="H75" s="630"/>
    </row>
    <row r="76" spans="1:8" x14ac:dyDescent="0.25">
      <c r="A76" s="735">
        <v>2000</v>
      </c>
      <c r="B76" s="1271" t="s">
        <v>2</v>
      </c>
      <c r="C76" s="753" t="s">
        <v>937</v>
      </c>
      <c r="D76" s="409" t="s">
        <v>516</v>
      </c>
      <c r="E76" s="736">
        <v>5000</v>
      </c>
      <c r="F76" s="709">
        <v>5000</v>
      </c>
      <c r="G76" s="221"/>
      <c r="H76" s="630"/>
    </row>
    <row r="77" spans="1:8" x14ac:dyDescent="0.25">
      <c r="A77" s="737">
        <v>161036</v>
      </c>
      <c r="B77" s="1271" t="s">
        <v>2</v>
      </c>
      <c r="C77" s="346" t="s">
        <v>592</v>
      </c>
      <c r="D77" s="854" t="s">
        <v>1326</v>
      </c>
      <c r="E77" s="739">
        <v>680000</v>
      </c>
      <c r="F77" s="721">
        <v>0</v>
      </c>
      <c r="G77" s="1985"/>
      <c r="H77" s="630"/>
    </row>
    <row r="78" spans="1:8" x14ac:dyDescent="0.25">
      <c r="A78" s="735">
        <v>5000</v>
      </c>
      <c r="B78" s="1442" t="s">
        <v>2</v>
      </c>
      <c r="C78" s="753" t="s">
        <v>936</v>
      </c>
      <c r="D78" s="855" t="s">
        <v>593</v>
      </c>
      <c r="E78" s="736">
        <v>5000</v>
      </c>
      <c r="F78" s="709">
        <v>5000</v>
      </c>
      <c r="G78" s="221"/>
      <c r="H78" s="630"/>
    </row>
    <row r="79" spans="1:8" x14ac:dyDescent="0.25">
      <c r="A79" s="735">
        <v>50000</v>
      </c>
      <c r="B79" s="1442" t="s">
        <v>2</v>
      </c>
      <c r="C79" s="753" t="s">
        <v>1614</v>
      </c>
      <c r="D79" s="855" t="s">
        <v>1615</v>
      </c>
      <c r="E79" s="736">
        <v>50000</v>
      </c>
      <c r="F79" s="709">
        <v>50000</v>
      </c>
      <c r="G79" s="221"/>
      <c r="H79" s="630"/>
    </row>
    <row r="80" spans="1:8" ht="22.5" x14ac:dyDescent="0.25">
      <c r="A80" s="740">
        <v>91898</v>
      </c>
      <c r="B80" s="2733" t="s">
        <v>2</v>
      </c>
      <c r="C80" s="2734" t="s">
        <v>2646</v>
      </c>
      <c r="D80" s="2735" t="s">
        <v>2012</v>
      </c>
      <c r="E80" s="2736"/>
      <c r="F80" s="2737">
        <v>91000</v>
      </c>
      <c r="G80" s="238"/>
      <c r="H80" s="630"/>
    </row>
    <row r="81" spans="1:8" ht="22.5" customHeight="1" x14ac:dyDescent="0.25">
      <c r="A81" s="735">
        <v>55000</v>
      </c>
      <c r="B81" s="365" t="s">
        <v>2</v>
      </c>
      <c r="C81" s="753" t="s">
        <v>2025</v>
      </c>
      <c r="D81" s="855" t="s">
        <v>2026</v>
      </c>
      <c r="E81" s="708"/>
      <c r="F81" s="709">
        <v>51000</v>
      </c>
      <c r="G81" s="221" t="s">
        <v>2616</v>
      </c>
      <c r="H81" s="630"/>
    </row>
    <row r="82" spans="1:8" ht="22.5" customHeight="1" x14ac:dyDescent="0.25">
      <c r="A82" s="735">
        <v>9268</v>
      </c>
      <c r="B82" s="365" t="s">
        <v>2</v>
      </c>
      <c r="C82" s="753" t="s">
        <v>2031</v>
      </c>
      <c r="D82" s="855" t="s">
        <v>2032</v>
      </c>
      <c r="E82" s="708"/>
      <c r="F82" s="709">
        <v>12000</v>
      </c>
      <c r="G82" s="221" t="s">
        <v>2616</v>
      </c>
      <c r="H82" s="630"/>
    </row>
    <row r="83" spans="1:8" ht="22.5" customHeight="1" x14ac:dyDescent="0.25">
      <c r="A83" s="735"/>
      <c r="B83" s="365" t="s">
        <v>2</v>
      </c>
      <c r="C83" s="753" t="s">
        <v>2617</v>
      </c>
      <c r="D83" s="855" t="s">
        <v>2618</v>
      </c>
      <c r="E83" s="708"/>
      <c r="F83" s="709">
        <v>18000</v>
      </c>
      <c r="G83" s="221" t="s">
        <v>2616</v>
      </c>
      <c r="H83" s="630"/>
    </row>
    <row r="84" spans="1:8" ht="22.5" customHeight="1" x14ac:dyDescent="0.25">
      <c r="A84" s="735"/>
      <c r="B84" s="365" t="s">
        <v>2</v>
      </c>
      <c r="C84" s="753" t="s">
        <v>2619</v>
      </c>
      <c r="D84" s="855" t="s">
        <v>2620</v>
      </c>
      <c r="E84" s="708"/>
      <c r="F84" s="709">
        <v>68000</v>
      </c>
      <c r="G84" s="221" t="s">
        <v>2616</v>
      </c>
      <c r="H84" s="630"/>
    </row>
    <row r="85" spans="1:8" x14ac:dyDescent="0.25">
      <c r="A85" s="735"/>
      <c r="B85" s="365" t="s">
        <v>2</v>
      </c>
      <c r="C85" s="753" t="s">
        <v>2621</v>
      </c>
      <c r="D85" s="855" t="s">
        <v>2669</v>
      </c>
      <c r="E85" s="708"/>
      <c r="F85" s="709">
        <v>15000</v>
      </c>
      <c r="G85" s="221" t="s">
        <v>2622</v>
      </c>
      <c r="H85" s="630"/>
    </row>
    <row r="86" spans="1:8" x14ac:dyDescent="0.25">
      <c r="A86" s="850"/>
      <c r="B86" s="1270" t="s">
        <v>2</v>
      </c>
      <c r="C86" s="1848" t="s">
        <v>2623</v>
      </c>
      <c r="D86" s="1530" t="s">
        <v>2670</v>
      </c>
      <c r="E86" s="852"/>
      <c r="F86" s="853">
        <v>10000</v>
      </c>
      <c r="G86" s="240" t="s">
        <v>2622</v>
      </c>
      <c r="H86" s="630"/>
    </row>
    <row r="87" spans="1:8" x14ac:dyDescent="0.25">
      <c r="A87" s="735"/>
      <c r="B87" s="365" t="s">
        <v>2</v>
      </c>
      <c r="C87" s="753" t="s">
        <v>2624</v>
      </c>
      <c r="D87" s="855" t="s">
        <v>2625</v>
      </c>
      <c r="E87" s="708"/>
      <c r="F87" s="709">
        <v>15000</v>
      </c>
      <c r="G87" s="221" t="s">
        <v>2622</v>
      </c>
      <c r="H87" s="630"/>
    </row>
    <row r="88" spans="1:8" x14ac:dyDescent="0.25">
      <c r="A88" s="735"/>
      <c r="B88" s="365" t="s">
        <v>2</v>
      </c>
      <c r="C88" s="753" t="s">
        <v>2626</v>
      </c>
      <c r="D88" s="855" t="s">
        <v>2627</v>
      </c>
      <c r="E88" s="708"/>
      <c r="F88" s="709">
        <v>61000</v>
      </c>
      <c r="G88" s="221" t="s">
        <v>2622</v>
      </c>
      <c r="H88" s="630"/>
    </row>
    <row r="89" spans="1:8" x14ac:dyDescent="0.25">
      <c r="A89" s="735"/>
      <c r="B89" s="365" t="s">
        <v>2</v>
      </c>
      <c r="C89" s="753" t="s">
        <v>2628</v>
      </c>
      <c r="D89" s="855" t="s">
        <v>2629</v>
      </c>
      <c r="E89" s="708"/>
      <c r="F89" s="709">
        <v>8000</v>
      </c>
      <c r="G89" s="221" t="s">
        <v>2622</v>
      </c>
      <c r="H89" s="630"/>
    </row>
    <row r="90" spans="1:8" x14ac:dyDescent="0.25">
      <c r="A90" s="735"/>
      <c r="B90" s="365" t="s">
        <v>2</v>
      </c>
      <c r="C90" s="753" t="s">
        <v>2630</v>
      </c>
      <c r="D90" s="855" t="s">
        <v>2631</v>
      </c>
      <c r="E90" s="708"/>
      <c r="F90" s="709">
        <v>140000</v>
      </c>
      <c r="G90" s="221" t="s">
        <v>2622</v>
      </c>
      <c r="H90" s="630"/>
    </row>
    <row r="91" spans="1:8" x14ac:dyDescent="0.25">
      <c r="A91" s="735"/>
      <c r="B91" s="365" t="s">
        <v>2</v>
      </c>
      <c r="C91" s="753" t="s">
        <v>2632</v>
      </c>
      <c r="D91" s="855" t="s">
        <v>2633</v>
      </c>
      <c r="E91" s="708"/>
      <c r="F91" s="709">
        <v>23000</v>
      </c>
      <c r="G91" s="221" t="s">
        <v>2622</v>
      </c>
      <c r="H91" s="630"/>
    </row>
    <row r="92" spans="1:8" x14ac:dyDescent="0.25">
      <c r="A92" s="735"/>
      <c r="B92" s="365" t="s">
        <v>2</v>
      </c>
      <c r="C92" s="753" t="s">
        <v>2634</v>
      </c>
      <c r="D92" s="855" t="s">
        <v>2635</v>
      </c>
      <c r="E92" s="708"/>
      <c r="F92" s="709">
        <v>5000</v>
      </c>
      <c r="G92" s="221" t="s">
        <v>2622</v>
      </c>
      <c r="H92" s="630"/>
    </row>
    <row r="93" spans="1:8" x14ac:dyDescent="0.25">
      <c r="A93" s="735"/>
      <c r="B93" s="365" t="s">
        <v>2</v>
      </c>
      <c r="C93" s="753" t="s">
        <v>2636</v>
      </c>
      <c r="D93" s="855" t="s">
        <v>2637</v>
      </c>
      <c r="E93" s="708"/>
      <c r="F93" s="709">
        <v>10000</v>
      </c>
      <c r="G93" s="221" t="s">
        <v>2622</v>
      </c>
      <c r="H93" s="630"/>
    </row>
    <row r="94" spans="1:8" x14ac:dyDescent="0.25">
      <c r="A94" s="735"/>
      <c r="B94" s="365" t="s">
        <v>2</v>
      </c>
      <c r="C94" s="753" t="s">
        <v>2638</v>
      </c>
      <c r="D94" s="855" t="s">
        <v>2639</v>
      </c>
      <c r="E94" s="708"/>
      <c r="F94" s="709">
        <v>20000</v>
      </c>
      <c r="G94" s="221" t="s">
        <v>2622</v>
      </c>
      <c r="H94" s="630"/>
    </row>
    <row r="95" spans="1:8" x14ac:dyDescent="0.25">
      <c r="A95" s="735"/>
      <c r="B95" s="365" t="s">
        <v>2</v>
      </c>
      <c r="C95" s="753" t="s">
        <v>2640</v>
      </c>
      <c r="D95" s="855" t="s">
        <v>2671</v>
      </c>
      <c r="E95" s="708"/>
      <c r="F95" s="709">
        <v>27000</v>
      </c>
      <c r="G95" s="221" t="s">
        <v>2622</v>
      </c>
      <c r="H95" s="630"/>
    </row>
    <row r="96" spans="1:8" x14ac:dyDescent="0.25">
      <c r="A96" s="735"/>
      <c r="B96" s="365" t="s">
        <v>2</v>
      </c>
      <c r="C96" s="753" t="s">
        <v>2641</v>
      </c>
      <c r="D96" s="855" t="s">
        <v>2642</v>
      </c>
      <c r="E96" s="708"/>
      <c r="F96" s="709">
        <v>26000</v>
      </c>
      <c r="G96" s="221" t="s">
        <v>2622</v>
      </c>
      <c r="H96" s="630"/>
    </row>
    <row r="97" spans="1:8" x14ac:dyDescent="0.25">
      <c r="A97" s="735"/>
      <c r="B97" s="365" t="s">
        <v>2</v>
      </c>
      <c r="C97" s="753" t="s">
        <v>2643</v>
      </c>
      <c r="D97" s="855" t="s">
        <v>2644</v>
      </c>
      <c r="E97" s="708"/>
      <c r="F97" s="709">
        <v>80000</v>
      </c>
      <c r="G97" s="221" t="s">
        <v>2622</v>
      </c>
      <c r="H97" s="630"/>
    </row>
    <row r="98" spans="1:8" ht="12.75" customHeight="1" x14ac:dyDescent="0.25">
      <c r="A98" s="735">
        <v>67078</v>
      </c>
      <c r="B98" s="365" t="s">
        <v>2</v>
      </c>
      <c r="C98" s="753" t="s">
        <v>1872</v>
      </c>
      <c r="D98" s="855" t="s">
        <v>2645</v>
      </c>
      <c r="E98" s="708"/>
      <c r="F98" s="709"/>
      <c r="G98" s="221"/>
      <c r="H98" s="630"/>
    </row>
    <row r="99" spans="1:8" ht="12.75" customHeight="1" x14ac:dyDescent="0.25">
      <c r="A99" s="737">
        <v>13407</v>
      </c>
      <c r="B99" s="720" t="s">
        <v>2</v>
      </c>
      <c r="C99" s="2731" t="s">
        <v>2013</v>
      </c>
      <c r="D99" s="2732" t="s">
        <v>2014</v>
      </c>
      <c r="E99" s="796"/>
      <c r="F99" s="721"/>
      <c r="G99" s="1985"/>
      <c r="H99" s="630"/>
    </row>
    <row r="100" spans="1:8" ht="12.75" customHeight="1" x14ac:dyDescent="0.25">
      <c r="A100" s="737">
        <v>4735</v>
      </c>
      <c r="B100" s="720" t="s">
        <v>2</v>
      </c>
      <c r="C100" s="2731" t="s">
        <v>2015</v>
      </c>
      <c r="D100" s="2732" t="s">
        <v>2016</v>
      </c>
      <c r="E100" s="796"/>
      <c r="F100" s="721"/>
      <c r="G100" s="1985"/>
      <c r="H100" s="630"/>
    </row>
    <row r="101" spans="1:8" x14ac:dyDescent="0.25">
      <c r="A101" s="735">
        <v>7182</v>
      </c>
      <c r="B101" s="365" t="s">
        <v>2</v>
      </c>
      <c r="C101" s="753" t="s">
        <v>2017</v>
      </c>
      <c r="D101" s="855" t="s">
        <v>2018</v>
      </c>
      <c r="E101" s="708"/>
      <c r="F101" s="709"/>
      <c r="G101" s="221"/>
      <c r="H101" s="630"/>
    </row>
    <row r="102" spans="1:8" x14ac:dyDescent="0.25">
      <c r="A102" s="735">
        <v>42350</v>
      </c>
      <c r="B102" s="365" t="s">
        <v>2</v>
      </c>
      <c r="C102" s="753" t="s">
        <v>2019</v>
      </c>
      <c r="D102" s="855" t="s">
        <v>2020</v>
      </c>
      <c r="E102" s="708"/>
      <c r="F102" s="709"/>
      <c r="G102" s="221"/>
      <c r="H102" s="630"/>
    </row>
    <row r="103" spans="1:8" x14ac:dyDescent="0.25">
      <c r="A103" s="735">
        <v>1815</v>
      </c>
      <c r="B103" s="365" t="s">
        <v>2</v>
      </c>
      <c r="C103" s="753" t="s">
        <v>2021</v>
      </c>
      <c r="D103" s="855" t="s">
        <v>2022</v>
      </c>
      <c r="E103" s="708"/>
      <c r="F103" s="709"/>
      <c r="G103" s="221"/>
      <c r="H103" s="630"/>
    </row>
    <row r="104" spans="1:8" ht="22.5" x14ac:dyDescent="0.25">
      <c r="A104" s="735">
        <v>47313</v>
      </c>
      <c r="B104" s="365" t="s">
        <v>2</v>
      </c>
      <c r="C104" s="753" t="s">
        <v>2023</v>
      </c>
      <c r="D104" s="855" t="s">
        <v>2024</v>
      </c>
      <c r="E104" s="708"/>
      <c r="F104" s="709"/>
      <c r="G104" s="221"/>
      <c r="H104" s="630"/>
    </row>
    <row r="105" spans="1:8" x14ac:dyDescent="0.25">
      <c r="A105" s="735">
        <v>15523</v>
      </c>
      <c r="B105" s="365" t="s">
        <v>2</v>
      </c>
      <c r="C105" s="753" t="s">
        <v>2027</v>
      </c>
      <c r="D105" s="855" t="s">
        <v>2028</v>
      </c>
      <c r="E105" s="708"/>
      <c r="F105" s="709"/>
      <c r="G105" s="221"/>
      <c r="H105" s="630"/>
    </row>
    <row r="106" spans="1:8" x14ac:dyDescent="0.25">
      <c r="A106" s="735">
        <v>41557</v>
      </c>
      <c r="B106" s="365" t="s">
        <v>2</v>
      </c>
      <c r="C106" s="753" t="s">
        <v>2029</v>
      </c>
      <c r="D106" s="855" t="s">
        <v>2030</v>
      </c>
      <c r="E106" s="708"/>
      <c r="F106" s="709"/>
      <c r="G106" s="221"/>
      <c r="H106" s="630"/>
    </row>
    <row r="107" spans="1:8" x14ac:dyDescent="0.25">
      <c r="A107" s="735">
        <v>63406</v>
      </c>
      <c r="B107" s="365" t="s">
        <v>2</v>
      </c>
      <c r="C107" s="753" t="s">
        <v>2647</v>
      </c>
      <c r="D107" s="855" t="s">
        <v>2033</v>
      </c>
      <c r="E107" s="708"/>
      <c r="F107" s="709"/>
      <c r="G107" s="221"/>
      <c r="H107" s="630"/>
    </row>
    <row r="108" spans="1:8" ht="12" thickBot="1" x14ac:dyDescent="0.3">
      <c r="A108" s="741">
        <v>26830</v>
      </c>
      <c r="B108" s="742" t="s">
        <v>2</v>
      </c>
      <c r="C108" s="1992" t="s">
        <v>2648</v>
      </c>
      <c r="D108" s="1617" t="s">
        <v>2649</v>
      </c>
      <c r="E108" s="801"/>
      <c r="F108" s="744"/>
      <c r="G108" s="300"/>
      <c r="H108" s="630"/>
    </row>
    <row r="109" spans="1:8" x14ac:dyDescent="0.25">
      <c r="B109" s="630"/>
      <c r="H109" s="630"/>
    </row>
    <row r="110" spans="1:8" ht="18.75" customHeight="1" x14ac:dyDescent="0.25">
      <c r="B110" s="683" t="s">
        <v>1304</v>
      </c>
      <c r="C110" s="683"/>
      <c r="D110" s="683"/>
      <c r="E110" s="683"/>
      <c r="F110" s="683"/>
      <c r="G110" s="683"/>
      <c r="H110" s="426"/>
    </row>
    <row r="111" spans="1:8" ht="12.75" customHeight="1" thickBot="1" x14ac:dyDescent="0.3">
      <c r="B111" s="661"/>
      <c r="C111" s="754"/>
      <c r="D111" s="661"/>
      <c r="E111" s="190"/>
      <c r="F111" s="190"/>
      <c r="G111" s="143" t="s">
        <v>105</v>
      </c>
      <c r="H111" s="387"/>
    </row>
    <row r="112" spans="1:8" ht="12.75" customHeight="1" x14ac:dyDescent="0.25">
      <c r="A112" s="3116" t="s">
        <v>1828</v>
      </c>
      <c r="B112" s="3203" t="s">
        <v>148</v>
      </c>
      <c r="C112" s="3205" t="s">
        <v>594</v>
      </c>
      <c r="D112" s="3143" t="s">
        <v>332</v>
      </c>
      <c r="E112" s="3219" t="s">
        <v>1951</v>
      </c>
      <c r="F112" s="3221" t="s">
        <v>1952</v>
      </c>
      <c r="G112" s="3130" t="s">
        <v>151</v>
      </c>
      <c r="H112" s="630"/>
    </row>
    <row r="113" spans="1:8" ht="15" customHeight="1" thickBot="1" x14ac:dyDescent="0.3">
      <c r="A113" s="3117"/>
      <c r="B113" s="3204"/>
      <c r="C113" s="3206"/>
      <c r="D113" s="3144"/>
      <c r="E113" s="3220"/>
      <c r="F113" s="3222"/>
      <c r="G113" s="3131"/>
      <c r="H113" s="630"/>
    </row>
    <row r="114" spans="1:8" ht="15" customHeight="1" thickBot="1" x14ac:dyDescent="0.3">
      <c r="A114" s="177">
        <f>SUM(A115:A145)</f>
        <v>262870</v>
      </c>
      <c r="B114" s="145" t="s">
        <v>2</v>
      </c>
      <c r="C114" s="370" t="s">
        <v>152</v>
      </c>
      <c r="D114" s="146" t="s">
        <v>153</v>
      </c>
      <c r="E114" s="147">
        <f>SUM(E115:E147)</f>
        <v>92570</v>
      </c>
      <c r="F114" s="147">
        <f>SUM(F115:F147)</f>
        <v>92570</v>
      </c>
      <c r="G114" s="671" t="s">
        <v>6</v>
      </c>
      <c r="H114" s="630"/>
    </row>
    <row r="115" spans="1:8" ht="22.5" x14ac:dyDescent="0.25">
      <c r="A115" s="1199">
        <v>400</v>
      </c>
      <c r="B115" s="1274" t="s">
        <v>2</v>
      </c>
      <c r="C115" s="1296" t="s">
        <v>941</v>
      </c>
      <c r="D115" s="1277" t="s">
        <v>942</v>
      </c>
      <c r="E115" s="1297"/>
      <c r="F115" s="860"/>
      <c r="G115" s="1207"/>
      <c r="H115" s="630"/>
    </row>
    <row r="116" spans="1:8" ht="22.5" x14ac:dyDescent="0.25">
      <c r="A116" s="1198"/>
      <c r="B116" s="1273" t="s">
        <v>2</v>
      </c>
      <c r="C116" s="647" t="s">
        <v>941</v>
      </c>
      <c r="D116" s="1278" t="s">
        <v>943</v>
      </c>
      <c r="E116" s="1282"/>
      <c r="F116" s="857"/>
      <c r="G116" s="1205"/>
      <c r="H116" s="630"/>
    </row>
    <row r="117" spans="1:8" ht="22.5" x14ac:dyDescent="0.25">
      <c r="A117" s="1198">
        <v>300</v>
      </c>
      <c r="B117" s="1275" t="s">
        <v>2</v>
      </c>
      <c r="C117" s="349" t="s">
        <v>938</v>
      </c>
      <c r="D117" s="556" t="s">
        <v>940</v>
      </c>
      <c r="E117" s="1279"/>
      <c r="F117" s="857"/>
      <c r="G117" s="1205"/>
      <c r="H117" s="630"/>
    </row>
    <row r="118" spans="1:8" ht="22.5" x14ac:dyDescent="0.25">
      <c r="A118" s="1198"/>
      <c r="B118" s="1275" t="s">
        <v>2</v>
      </c>
      <c r="C118" s="349" t="s">
        <v>938</v>
      </c>
      <c r="D118" s="556" t="s">
        <v>1330</v>
      </c>
      <c r="E118" s="1279"/>
      <c r="F118" s="857"/>
      <c r="G118" s="1205"/>
      <c r="H118" s="630"/>
    </row>
    <row r="119" spans="1:8" ht="22.5" x14ac:dyDescent="0.25">
      <c r="A119" s="1198">
        <v>1000</v>
      </c>
      <c r="B119" s="1275" t="s">
        <v>2</v>
      </c>
      <c r="C119" s="647" t="s">
        <v>939</v>
      </c>
      <c r="D119" s="544" t="s">
        <v>1329</v>
      </c>
      <c r="E119" s="1279"/>
      <c r="F119" s="862"/>
      <c r="G119" s="1211"/>
      <c r="H119" s="630"/>
    </row>
    <row r="120" spans="1:8" ht="22.5" x14ac:dyDescent="0.25">
      <c r="A120" s="1198"/>
      <c r="B120" s="1273" t="s">
        <v>2</v>
      </c>
      <c r="C120" s="647" t="s">
        <v>939</v>
      </c>
      <c r="D120" s="544" t="s">
        <v>1331</v>
      </c>
      <c r="E120" s="1279"/>
      <c r="F120" s="857"/>
      <c r="G120" s="1205"/>
      <c r="H120" s="630"/>
    </row>
    <row r="121" spans="1:8" ht="22.5" x14ac:dyDescent="0.25">
      <c r="A121" s="1199">
        <v>40000</v>
      </c>
      <c r="B121" s="1274" t="s">
        <v>2</v>
      </c>
      <c r="C121" s="1618" t="s">
        <v>1616</v>
      </c>
      <c r="D121" s="1533" t="s">
        <v>1620</v>
      </c>
      <c r="E121" s="1297"/>
      <c r="F121" s="860"/>
      <c r="G121" s="1207"/>
      <c r="H121" s="630"/>
    </row>
    <row r="122" spans="1:8" ht="23.25" thickBot="1" x14ac:dyDescent="0.3">
      <c r="A122" s="1651"/>
      <c r="B122" s="1276" t="s">
        <v>2</v>
      </c>
      <c r="C122" s="1652" t="s">
        <v>1616</v>
      </c>
      <c r="D122" s="1498" t="s">
        <v>2194</v>
      </c>
      <c r="E122" s="1653"/>
      <c r="F122" s="2744"/>
      <c r="G122" s="1210"/>
      <c r="H122" s="630"/>
    </row>
    <row r="123" spans="1:8" x14ac:dyDescent="0.25">
      <c r="B123" s="630"/>
      <c r="H123" s="630"/>
    </row>
    <row r="124" spans="1:8" x14ac:dyDescent="0.25">
      <c r="B124" s="630"/>
      <c r="H124" s="630"/>
    </row>
    <row r="125" spans="1:8" ht="18.75" customHeight="1" x14ac:dyDescent="0.25">
      <c r="B125" s="683" t="s">
        <v>1304</v>
      </c>
      <c r="C125" s="683"/>
      <c r="D125" s="683"/>
      <c r="E125" s="683"/>
      <c r="F125" s="683"/>
      <c r="G125" s="683"/>
      <c r="H125" s="426"/>
    </row>
    <row r="126" spans="1:8" ht="12" thickBot="1" x14ac:dyDescent="0.3">
      <c r="B126" s="661"/>
      <c r="C126" s="754"/>
      <c r="D126" s="661"/>
      <c r="E126" s="190"/>
      <c r="F126" s="190"/>
      <c r="G126" s="143" t="s">
        <v>105</v>
      </c>
      <c r="H126" s="630"/>
    </row>
    <row r="127" spans="1:8" x14ac:dyDescent="0.25">
      <c r="A127" s="3116" t="s">
        <v>1828</v>
      </c>
      <c r="B127" s="3203" t="s">
        <v>148</v>
      </c>
      <c r="C127" s="3205" t="s">
        <v>594</v>
      </c>
      <c r="D127" s="3143" t="s">
        <v>332</v>
      </c>
      <c r="E127" s="3219" t="s">
        <v>1951</v>
      </c>
      <c r="F127" s="3221" t="s">
        <v>1952</v>
      </c>
      <c r="G127" s="3130" t="s">
        <v>151</v>
      </c>
      <c r="H127" s="630"/>
    </row>
    <row r="128" spans="1:8" ht="12" thickBot="1" x14ac:dyDescent="0.3">
      <c r="A128" s="3117"/>
      <c r="B128" s="3204"/>
      <c r="C128" s="3206"/>
      <c r="D128" s="3144"/>
      <c r="E128" s="3220"/>
      <c r="F128" s="3222"/>
      <c r="G128" s="3131"/>
      <c r="H128" s="630"/>
    </row>
    <row r="129" spans="1:8" ht="12" thickBot="1" x14ac:dyDescent="0.3">
      <c r="A129" s="1860" t="s">
        <v>6</v>
      </c>
      <c r="B129" s="145" t="s">
        <v>2</v>
      </c>
      <c r="C129" s="370" t="s">
        <v>152</v>
      </c>
      <c r="D129" s="146" t="s">
        <v>153</v>
      </c>
      <c r="E129" s="147" t="s">
        <v>222</v>
      </c>
      <c r="F129" s="218" t="s">
        <v>222</v>
      </c>
      <c r="G129" s="671" t="s">
        <v>6</v>
      </c>
      <c r="H129" s="630"/>
    </row>
    <row r="130" spans="1:8" ht="22.5" x14ac:dyDescent="0.25">
      <c r="A130" s="1198">
        <v>40000</v>
      </c>
      <c r="B130" s="1275" t="s">
        <v>2</v>
      </c>
      <c r="C130" s="1619" t="s">
        <v>1617</v>
      </c>
      <c r="D130" s="1496" t="s">
        <v>1621</v>
      </c>
      <c r="E130" s="1281">
        <v>40000</v>
      </c>
      <c r="F130" s="857">
        <v>40000</v>
      </c>
      <c r="G130" s="1205"/>
      <c r="H130" s="630"/>
    </row>
    <row r="131" spans="1:8" ht="22.5" x14ac:dyDescent="0.25">
      <c r="A131" s="1198"/>
      <c r="B131" s="1273" t="s">
        <v>2</v>
      </c>
      <c r="C131" s="1619" t="s">
        <v>1617</v>
      </c>
      <c r="D131" s="1497" t="s">
        <v>1622</v>
      </c>
      <c r="E131" s="1282"/>
      <c r="F131" s="1272"/>
      <c r="G131" s="1205"/>
      <c r="H131" s="630"/>
    </row>
    <row r="132" spans="1:8" ht="22.5" x14ac:dyDescent="0.25">
      <c r="A132" s="1199">
        <v>10170</v>
      </c>
      <c r="B132" s="2922" t="s">
        <v>2</v>
      </c>
      <c r="C132" s="1618" t="s">
        <v>1618</v>
      </c>
      <c r="D132" s="1533" t="s">
        <v>1623</v>
      </c>
      <c r="E132" s="1280"/>
      <c r="F132" s="860"/>
      <c r="G132" s="1207"/>
      <c r="H132" s="630"/>
    </row>
    <row r="133" spans="1:8" ht="22.5" x14ac:dyDescent="0.25">
      <c r="A133" s="1198"/>
      <c r="B133" s="1275" t="s">
        <v>2</v>
      </c>
      <c r="C133" s="1619" t="s">
        <v>1618</v>
      </c>
      <c r="D133" s="1497" t="s">
        <v>1624</v>
      </c>
      <c r="E133" s="1279"/>
      <c r="F133" s="857"/>
      <c r="G133" s="1205"/>
      <c r="H133" s="630"/>
    </row>
    <row r="134" spans="1:8" ht="22.5" x14ac:dyDescent="0.25">
      <c r="A134" s="1198">
        <v>75000</v>
      </c>
      <c r="B134" s="1275" t="s">
        <v>2</v>
      </c>
      <c r="C134" s="1619" t="s">
        <v>1619</v>
      </c>
      <c r="D134" s="1496" t="s">
        <v>1625</v>
      </c>
      <c r="E134" s="1279">
        <v>19170</v>
      </c>
      <c r="F134" s="862">
        <v>19170</v>
      </c>
      <c r="G134" s="1211"/>
      <c r="H134" s="630"/>
    </row>
    <row r="135" spans="1:8" ht="22.5" x14ac:dyDescent="0.25">
      <c r="A135" s="1198"/>
      <c r="B135" s="1275" t="s">
        <v>2</v>
      </c>
      <c r="C135" s="1619" t="s">
        <v>1619</v>
      </c>
      <c r="D135" s="1497" t="s">
        <v>1626</v>
      </c>
      <c r="E135" s="1279"/>
      <c r="F135" s="862"/>
      <c r="G135" s="1211"/>
      <c r="H135" s="630"/>
    </row>
    <row r="136" spans="1:8" ht="22.5" x14ac:dyDescent="0.25">
      <c r="A136" s="1199">
        <v>70000</v>
      </c>
      <c r="B136" s="1275" t="s">
        <v>2</v>
      </c>
      <c r="C136" s="1619" t="s">
        <v>1627</v>
      </c>
      <c r="D136" s="1620" t="s">
        <v>2650</v>
      </c>
      <c r="E136" s="1279"/>
      <c r="F136" s="862"/>
      <c r="G136" s="1211"/>
      <c r="H136" s="630"/>
    </row>
    <row r="137" spans="1:8" ht="22.5" x14ac:dyDescent="0.25">
      <c r="A137" s="1199"/>
      <c r="B137" s="1275" t="s">
        <v>2</v>
      </c>
      <c r="C137" s="1619" t="s">
        <v>1627</v>
      </c>
      <c r="D137" s="1620" t="s">
        <v>2651</v>
      </c>
      <c r="E137" s="1279"/>
      <c r="F137" s="862"/>
      <c r="G137" s="1211"/>
      <c r="H137" s="630"/>
    </row>
    <row r="138" spans="1:8" ht="22.5" x14ac:dyDescent="0.25">
      <c r="A138" s="1199"/>
      <c r="B138" s="1275" t="s">
        <v>2</v>
      </c>
      <c r="C138" s="346" t="s">
        <v>1628</v>
      </c>
      <c r="D138" s="555" t="s">
        <v>1629</v>
      </c>
      <c r="E138" s="1281">
        <v>14400</v>
      </c>
      <c r="F138" s="862">
        <v>14000</v>
      </c>
      <c r="G138" s="1211" t="s">
        <v>2666</v>
      </c>
      <c r="H138" s="630"/>
    </row>
    <row r="139" spans="1:8" ht="22.5" x14ac:dyDescent="0.25">
      <c r="A139" s="1208"/>
      <c r="B139" s="1273" t="s">
        <v>2</v>
      </c>
      <c r="C139" s="346" t="s">
        <v>1628</v>
      </c>
      <c r="D139" s="555" t="s">
        <v>1630</v>
      </c>
      <c r="E139" s="1282"/>
      <c r="F139" s="1272"/>
      <c r="G139" s="1205"/>
      <c r="H139" s="630"/>
    </row>
    <row r="140" spans="1:8" ht="22.5" x14ac:dyDescent="0.25">
      <c r="A140" s="1208"/>
      <c r="B140" s="1273" t="s">
        <v>2</v>
      </c>
      <c r="C140" s="1105" t="s">
        <v>2652</v>
      </c>
      <c r="D140" s="555" t="s">
        <v>2653</v>
      </c>
      <c r="E140" s="1282"/>
      <c r="F140" s="857">
        <v>400</v>
      </c>
      <c r="G140" s="2738" t="s">
        <v>2666</v>
      </c>
    </row>
    <row r="141" spans="1:8" ht="22.5" x14ac:dyDescent="0.25">
      <c r="A141" s="1208"/>
      <c r="B141" s="1273" t="s">
        <v>2</v>
      </c>
      <c r="C141" s="1105" t="s">
        <v>2652</v>
      </c>
      <c r="D141" s="555" t="s">
        <v>2654</v>
      </c>
      <c r="E141" s="1282"/>
      <c r="F141" s="1272"/>
      <c r="G141" s="2738"/>
    </row>
    <row r="142" spans="1:8" ht="22.5" x14ac:dyDescent="0.25">
      <c r="A142" s="1198">
        <v>13000</v>
      </c>
      <c r="B142" s="1273" t="s">
        <v>2</v>
      </c>
      <c r="C142" s="1861" t="s">
        <v>1874</v>
      </c>
      <c r="D142" s="1620" t="s">
        <v>1873</v>
      </c>
      <c r="E142" s="1279"/>
      <c r="F142" s="857"/>
      <c r="G142" s="2738"/>
      <c r="H142" s="630"/>
    </row>
    <row r="143" spans="1:8" ht="22.5" x14ac:dyDescent="0.25">
      <c r="A143" s="1198"/>
      <c r="B143" s="1273" t="s">
        <v>2</v>
      </c>
      <c r="C143" s="1861" t="s">
        <v>1874</v>
      </c>
      <c r="D143" s="1620" t="s">
        <v>1875</v>
      </c>
      <c r="E143" s="1279"/>
      <c r="F143" s="857"/>
      <c r="G143" s="2738"/>
      <c r="H143" s="630"/>
    </row>
    <row r="144" spans="1:8" ht="22.5" x14ac:dyDescent="0.25">
      <c r="A144" s="1199">
        <v>13000</v>
      </c>
      <c r="B144" s="1274" t="s">
        <v>2</v>
      </c>
      <c r="C144" s="2118" t="s">
        <v>2655</v>
      </c>
      <c r="D144" s="1620" t="s">
        <v>2656</v>
      </c>
      <c r="E144" s="1280"/>
      <c r="F144" s="860"/>
      <c r="G144" s="2738"/>
    </row>
    <row r="145" spans="1:8" ht="22.5" x14ac:dyDescent="0.25">
      <c r="A145" s="1199"/>
      <c r="B145" s="1274" t="s">
        <v>2</v>
      </c>
      <c r="C145" s="2118" t="s">
        <v>2655</v>
      </c>
      <c r="D145" s="1620" t="s">
        <v>2657</v>
      </c>
      <c r="E145" s="1280"/>
      <c r="F145" s="860"/>
      <c r="G145" s="2739"/>
    </row>
    <row r="146" spans="1:8" ht="14.25" customHeight="1" x14ac:dyDescent="0.25">
      <c r="A146" s="1199"/>
      <c r="B146" s="1274" t="s">
        <v>2</v>
      </c>
      <c r="C146" s="2118" t="s">
        <v>2191</v>
      </c>
      <c r="D146" s="2119" t="s">
        <v>2193</v>
      </c>
      <c r="E146" s="1280">
        <v>19000</v>
      </c>
      <c r="F146" s="860">
        <v>19000</v>
      </c>
      <c r="G146" s="1207"/>
    </row>
    <row r="147" spans="1:8" ht="14.25" customHeight="1" thickBot="1" x14ac:dyDescent="0.3">
      <c r="A147" s="1862"/>
      <c r="B147" s="1576" t="s">
        <v>2</v>
      </c>
      <c r="C147" s="1865" t="s">
        <v>2191</v>
      </c>
      <c r="D147" s="1863" t="s">
        <v>2192</v>
      </c>
      <c r="E147" s="1864"/>
      <c r="F147" s="1578"/>
      <c r="G147" s="1579"/>
    </row>
    <row r="150" spans="1:8" ht="18" customHeight="1" x14ac:dyDescent="0.25">
      <c r="B150" s="3202" t="s">
        <v>1305</v>
      </c>
      <c r="C150" s="3202"/>
      <c r="D150" s="3202"/>
      <c r="E150" s="3202"/>
      <c r="F150" s="3202"/>
      <c r="G150" s="3202"/>
      <c r="H150" s="863"/>
    </row>
    <row r="151" spans="1:8" ht="12.75" customHeight="1" thickBot="1" x14ac:dyDescent="0.3">
      <c r="B151" s="397"/>
      <c r="C151" s="397"/>
      <c r="D151" s="397"/>
      <c r="E151" s="398"/>
      <c r="F151" s="398"/>
      <c r="G151" s="398" t="s">
        <v>105</v>
      </c>
      <c r="H151" s="396"/>
    </row>
    <row r="152" spans="1:8" ht="12.75" customHeight="1" x14ac:dyDescent="0.25">
      <c r="A152" s="3116" t="s">
        <v>1828</v>
      </c>
      <c r="B152" s="3138" t="s">
        <v>273</v>
      </c>
      <c r="C152" s="3140" t="s">
        <v>595</v>
      </c>
      <c r="D152" s="3143" t="s">
        <v>274</v>
      </c>
      <c r="E152" s="3219" t="s">
        <v>1951</v>
      </c>
      <c r="F152" s="3221" t="s">
        <v>1952</v>
      </c>
      <c r="G152" s="3130" t="s">
        <v>151</v>
      </c>
      <c r="H152" s="630"/>
    </row>
    <row r="153" spans="1:8" ht="15" customHeight="1" thickBot="1" x14ac:dyDescent="0.3">
      <c r="A153" s="3117"/>
      <c r="B153" s="3163"/>
      <c r="C153" s="3160"/>
      <c r="D153" s="3144"/>
      <c r="E153" s="3220"/>
      <c r="F153" s="3222"/>
      <c r="G153" s="3131"/>
      <c r="H153" s="630"/>
    </row>
    <row r="154" spans="1:8" ht="15" customHeight="1" thickBot="1" x14ac:dyDescent="0.3">
      <c r="A154" s="759">
        <f>A155</f>
        <v>14000</v>
      </c>
      <c r="B154" s="263" t="s">
        <v>1</v>
      </c>
      <c r="C154" s="264" t="s">
        <v>152</v>
      </c>
      <c r="D154" s="760" t="s">
        <v>276</v>
      </c>
      <c r="E154" s="759">
        <f>E155</f>
        <v>14000</v>
      </c>
      <c r="F154" s="761">
        <f>F155</f>
        <v>14000</v>
      </c>
      <c r="G154" s="671" t="s">
        <v>6</v>
      </c>
      <c r="H154" s="630"/>
    </row>
    <row r="155" spans="1:8" ht="12.75" customHeight="1" x14ac:dyDescent="0.25">
      <c r="A155" s="762">
        <f>SUM(A156:A159)</f>
        <v>14000</v>
      </c>
      <c r="B155" s="518" t="s">
        <v>2</v>
      </c>
      <c r="C155" s="596" t="s">
        <v>6</v>
      </c>
      <c r="D155" s="763" t="s">
        <v>1375</v>
      </c>
      <c r="E155" s="764">
        <f>SUM(E156:E159)</f>
        <v>14000</v>
      </c>
      <c r="F155" s="765">
        <f>SUM(F156:F159)</f>
        <v>14000</v>
      </c>
      <c r="G155" s="766"/>
      <c r="H155" s="630"/>
    </row>
    <row r="156" spans="1:8" ht="12.75" customHeight="1" x14ac:dyDescent="0.25">
      <c r="A156" s="810">
        <v>6500</v>
      </c>
      <c r="B156" s="275" t="s">
        <v>2</v>
      </c>
      <c r="C156" s="40">
        <v>60100000000</v>
      </c>
      <c r="D156" s="718" t="s">
        <v>596</v>
      </c>
      <c r="E156" s="812">
        <v>6500</v>
      </c>
      <c r="F156" s="864">
        <v>6500</v>
      </c>
      <c r="G156" s="844"/>
      <c r="H156" s="630"/>
    </row>
    <row r="157" spans="1:8" ht="22.5" x14ac:dyDescent="0.25">
      <c r="A157" s="810">
        <v>2500</v>
      </c>
      <c r="B157" s="275"/>
      <c r="C157" s="630">
        <v>60200000000</v>
      </c>
      <c r="D157" s="409" t="s">
        <v>1876</v>
      </c>
      <c r="E157" s="812">
        <v>2500</v>
      </c>
      <c r="F157" s="864">
        <v>2500</v>
      </c>
      <c r="G157" s="844"/>
      <c r="H157" s="630"/>
    </row>
    <row r="158" spans="1:8" ht="17.25" customHeight="1" x14ac:dyDescent="0.25">
      <c r="A158" s="810">
        <v>2000</v>
      </c>
      <c r="B158" s="275" t="s">
        <v>2</v>
      </c>
      <c r="C158" s="40">
        <v>60300000000</v>
      </c>
      <c r="D158" s="718" t="s">
        <v>597</v>
      </c>
      <c r="E158" s="812">
        <v>2000</v>
      </c>
      <c r="F158" s="864">
        <v>2000</v>
      </c>
      <c r="G158" s="844"/>
      <c r="H158" s="630"/>
    </row>
    <row r="159" spans="1:8" ht="14.25" customHeight="1" thickBot="1" x14ac:dyDescent="0.3">
      <c r="A159" s="813">
        <v>3000</v>
      </c>
      <c r="B159" s="865" t="s">
        <v>2</v>
      </c>
      <c r="C159" s="67">
        <v>60500000000</v>
      </c>
      <c r="D159" s="1919" t="s">
        <v>1877</v>
      </c>
      <c r="E159" s="816">
        <v>3000</v>
      </c>
      <c r="F159" s="866">
        <v>3000</v>
      </c>
      <c r="G159" s="867"/>
      <c r="H159" s="630"/>
    </row>
    <row r="160" spans="1:8" ht="12.75" customHeight="1" x14ac:dyDescent="0.25">
      <c r="B160" s="630"/>
      <c r="H160" s="630"/>
    </row>
    <row r="161" s="630" customFormat="1" ht="12.75" customHeight="1" x14ac:dyDescent="0.25"/>
  </sheetData>
  <mergeCells count="65">
    <mergeCell ref="A1:H1"/>
    <mergeCell ref="A3:H3"/>
    <mergeCell ref="C5:E5"/>
    <mergeCell ref="C7:C8"/>
    <mergeCell ref="D7:D8"/>
    <mergeCell ref="E7:E8"/>
    <mergeCell ref="G21:G22"/>
    <mergeCell ref="B33:G33"/>
    <mergeCell ref="A35:A36"/>
    <mergeCell ref="B35:B36"/>
    <mergeCell ref="C35:C36"/>
    <mergeCell ref="D35:D36"/>
    <mergeCell ref="E35:E36"/>
    <mergeCell ref="F35:F36"/>
    <mergeCell ref="G35:G36"/>
    <mergeCell ref="A21:A22"/>
    <mergeCell ref="B21:B22"/>
    <mergeCell ref="C21:C22"/>
    <mergeCell ref="D21:D22"/>
    <mergeCell ref="E21:E22"/>
    <mergeCell ref="F21:F22"/>
    <mergeCell ref="H35:H36"/>
    <mergeCell ref="A45:A46"/>
    <mergeCell ref="B45:B46"/>
    <mergeCell ref="C45:C46"/>
    <mergeCell ref="D45:D46"/>
    <mergeCell ref="E45:E46"/>
    <mergeCell ref="F45:F46"/>
    <mergeCell ref="G45:G46"/>
    <mergeCell ref="G61:G62"/>
    <mergeCell ref="A71:A72"/>
    <mergeCell ref="B71:B72"/>
    <mergeCell ref="C71:C72"/>
    <mergeCell ref="D71:D72"/>
    <mergeCell ref="E71:E72"/>
    <mergeCell ref="F71:F72"/>
    <mergeCell ref="G71:G72"/>
    <mergeCell ref="A61:A62"/>
    <mergeCell ref="B61:B62"/>
    <mergeCell ref="C61:C62"/>
    <mergeCell ref="D61:D62"/>
    <mergeCell ref="E61:E62"/>
    <mergeCell ref="F61:F62"/>
    <mergeCell ref="G112:G113"/>
    <mergeCell ref="B150:G150"/>
    <mergeCell ref="A152:A153"/>
    <mergeCell ref="B152:B153"/>
    <mergeCell ref="C152:C153"/>
    <mergeCell ref="D152:D153"/>
    <mergeCell ref="E152:E153"/>
    <mergeCell ref="F152:F153"/>
    <mergeCell ref="G152:G153"/>
    <mergeCell ref="A112:A113"/>
    <mergeCell ref="B112:B113"/>
    <mergeCell ref="C112:C113"/>
    <mergeCell ref="D112:D113"/>
    <mergeCell ref="E112:E113"/>
    <mergeCell ref="F112:F113"/>
    <mergeCell ref="F127:F128"/>
    <mergeCell ref="G127:G128"/>
    <mergeCell ref="A127:A128"/>
    <mergeCell ref="B127:B128"/>
    <mergeCell ref="C127:C128"/>
    <mergeCell ref="D127:D128"/>
    <mergeCell ref="E127:E12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3" orientation="portrait" r:id="rId1"/>
  <headerFooter alignWithMargins="0"/>
  <rowBreaks count="1" manualBreakCount="1">
    <brk id="12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H14"/>
  <sheetViews>
    <sheetView zoomScaleNormal="100" workbookViewId="0">
      <selection sqref="A1:H1"/>
    </sheetView>
  </sheetViews>
  <sheetFormatPr defaultColWidth="9.140625" defaultRowHeight="12.75" x14ac:dyDescent="0.2"/>
  <cols>
    <col min="1" max="1" width="9.5703125" style="294" customWidth="1"/>
    <col min="2" max="2" width="3.7109375" style="294" customWidth="1"/>
    <col min="3" max="5" width="5.42578125" style="294" customWidth="1"/>
    <col min="6" max="6" width="20.7109375" style="294" customWidth="1"/>
    <col min="7" max="7" width="25.7109375" style="294" customWidth="1"/>
    <col min="8" max="8" width="12.7109375" style="294" customWidth="1"/>
    <col min="9" max="16384" width="9.140625" style="294"/>
  </cols>
  <sheetData>
    <row r="1" spans="1:8" s="609" customFormat="1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  <c r="H1" s="3043"/>
    </row>
    <row r="3" spans="1:8" ht="15.75" x14ac:dyDescent="0.25">
      <c r="A3" s="3194" t="s">
        <v>1994</v>
      </c>
      <c r="B3" s="3194"/>
      <c r="C3" s="3194"/>
      <c r="D3" s="3194"/>
      <c r="E3" s="3194"/>
      <c r="F3" s="3194"/>
      <c r="G3" s="3194"/>
      <c r="H3" s="3194"/>
    </row>
    <row r="4" spans="1:8" ht="15.75" x14ac:dyDescent="0.25">
      <c r="A4" s="610"/>
      <c r="B4" s="610"/>
      <c r="C4" s="610"/>
      <c r="D4" s="610"/>
      <c r="E4" s="610"/>
      <c r="F4" s="610"/>
      <c r="G4" s="610"/>
      <c r="H4" s="610"/>
    </row>
    <row r="5" spans="1:8" ht="15.75" x14ac:dyDescent="0.25">
      <c r="A5" s="3112" t="s">
        <v>512</v>
      </c>
      <c r="B5" s="3112"/>
      <c r="C5" s="3112"/>
      <c r="D5" s="3112"/>
      <c r="E5" s="3112"/>
      <c r="F5" s="3112"/>
      <c r="G5" s="3112"/>
      <c r="H5" s="3112"/>
    </row>
    <row r="6" spans="1:8" ht="15.75" x14ac:dyDescent="0.25">
      <c r="A6" s="139"/>
      <c r="B6" s="139"/>
      <c r="C6" s="139"/>
      <c r="D6" s="139"/>
      <c r="E6" s="139"/>
      <c r="F6" s="139"/>
      <c r="G6" s="139"/>
      <c r="H6" s="139"/>
    </row>
    <row r="7" spans="1:8" ht="15.75" x14ac:dyDescent="0.25">
      <c r="A7" s="139"/>
      <c r="B7" s="139"/>
      <c r="C7" s="139"/>
      <c r="D7" s="139"/>
      <c r="E7" s="139"/>
      <c r="F7" s="139"/>
      <c r="G7" s="139"/>
      <c r="H7" s="139"/>
    </row>
    <row r="8" spans="1:8" ht="12.75" customHeight="1" thickBot="1" x14ac:dyDescent="0.25">
      <c r="B8" s="611"/>
      <c r="C8" s="612"/>
      <c r="D8" s="612"/>
      <c r="E8" s="612"/>
      <c r="F8" s="612"/>
      <c r="G8" s="612"/>
      <c r="H8" s="613" t="s">
        <v>66</v>
      </c>
    </row>
    <row r="9" spans="1:8" s="615" customFormat="1" ht="16.5" customHeight="1" thickBot="1" x14ac:dyDescent="0.3">
      <c r="A9" s="2702" t="s">
        <v>1828</v>
      </c>
      <c r="B9" s="3195" t="s">
        <v>451</v>
      </c>
      <c r="C9" s="3065"/>
      <c r="D9" s="3065"/>
      <c r="E9" s="3196"/>
      <c r="F9" s="3195" t="s">
        <v>452</v>
      </c>
      <c r="G9" s="3196"/>
      <c r="H9" s="2745" t="s">
        <v>1952</v>
      </c>
    </row>
    <row r="10" spans="1:8" ht="13.5" thickBot="1" x14ac:dyDescent="0.25">
      <c r="A10" s="2821">
        <v>0</v>
      </c>
      <c r="B10" s="868" t="s">
        <v>2</v>
      </c>
      <c r="C10" s="868" t="s">
        <v>453</v>
      </c>
      <c r="D10" s="869" t="s">
        <v>454</v>
      </c>
      <c r="E10" s="868" t="s">
        <v>455</v>
      </c>
      <c r="F10" s="3227" t="s">
        <v>598</v>
      </c>
      <c r="G10" s="3228"/>
      <c r="H10" s="2793">
        <v>0</v>
      </c>
    </row>
    <row r="11" spans="1:8" ht="13.5" thickBot="1" x14ac:dyDescent="0.25">
      <c r="A11" s="2822">
        <v>0</v>
      </c>
      <c r="B11" s="2823" t="s">
        <v>154</v>
      </c>
      <c r="C11" s="870">
        <v>1601</v>
      </c>
      <c r="D11" s="1479">
        <v>2212</v>
      </c>
      <c r="E11" s="2824">
        <v>2122</v>
      </c>
      <c r="F11" s="3229" t="s">
        <v>1281</v>
      </c>
      <c r="G11" s="3229"/>
      <c r="H11" s="2794">
        <v>0</v>
      </c>
    </row>
    <row r="14" spans="1:8" x14ac:dyDescent="0.2">
      <c r="A14" s="609"/>
      <c r="B14" s="609"/>
      <c r="C14" s="609"/>
      <c r="D14" s="609"/>
      <c r="E14" s="609"/>
      <c r="F14" s="609"/>
      <c r="G14" s="609"/>
    </row>
  </sheetData>
  <mergeCells count="7">
    <mergeCell ref="F10:G10"/>
    <mergeCell ref="F11:G11"/>
    <mergeCell ref="A1:H1"/>
    <mergeCell ref="A3:H3"/>
    <mergeCell ref="A5:H5"/>
    <mergeCell ref="B9:E9"/>
    <mergeCell ref="F9:G9"/>
  </mergeCells>
  <pageMargins left="0.39370078740157483" right="0.39370078740157483" top="0.39370078740157483" bottom="0.39370078740157483" header="0.11811023622047245" footer="0.31496062992125984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H187"/>
  <sheetViews>
    <sheetView zoomScaleNormal="100" zoomScaleSheetLayoutView="75" workbookViewId="0">
      <selection sqref="A1:H1"/>
    </sheetView>
  </sheetViews>
  <sheetFormatPr defaultColWidth="9.140625" defaultRowHeight="11.25" x14ac:dyDescent="0.2"/>
  <cols>
    <col min="1" max="1" width="9" style="609" customWidth="1"/>
    <col min="2" max="2" width="3.5703125" style="659" customWidth="1"/>
    <col min="3" max="3" width="10.85546875" style="609" customWidth="1"/>
    <col min="4" max="4" width="44" style="609" customWidth="1"/>
    <col min="5" max="5" width="10.140625" style="609" customWidth="1"/>
    <col min="6" max="6" width="10" style="609" customWidth="1"/>
    <col min="7" max="7" width="10.85546875" style="609" customWidth="1"/>
    <col min="8" max="8" width="10.5703125" style="659" customWidth="1"/>
    <col min="9" max="16384" width="9.140625" style="609"/>
  </cols>
  <sheetData>
    <row r="1" spans="1:8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  <c r="H1" s="3043"/>
    </row>
    <row r="2" spans="1:8" ht="12.75" customHeight="1" x14ac:dyDescent="0.2"/>
    <row r="3" spans="1:8" s="3" customFormat="1" ht="15.75" customHeight="1" x14ac:dyDescent="0.25">
      <c r="A3" s="3112" t="s">
        <v>517</v>
      </c>
      <c r="B3" s="3112"/>
      <c r="C3" s="3112"/>
      <c r="D3" s="3112"/>
      <c r="E3" s="3112"/>
      <c r="F3" s="3112"/>
      <c r="G3" s="3112"/>
      <c r="H3" s="3112"/>
    </row>
    <row r="4" spans="1:8" s="3" customFormat="1" ht="15.75" customHeight="1" x14ac:dyDescent="0.25">
      <c r="B4" s="139"/>
      <c r="C4" s="139"/>
      <c r="D4" s="139"/>
      <c r="E4" s="139"/>
      <c r="F4" s="139"/>
      <c r="G4" s="139"/>
      <c r="H4" s="139"/>
    </row>
    <row r="5" spans="1:8" s="140" customFormat="1" ht="15.75" customHeight="1" x14ac:dyDescent="0.25">
      <c r="B5" s="141"/>
      <c r="C5" s="3145" t="s">
        <v>1949</v>
      </c>
      <c r="D5" s="3145"/>
      <c r="E5" s="3145"/>
      <c r="F5" s="142"/>
      <c r="G5" s="142"/>
      <c r="H5" s="142"/>
    </row>
    <row r="6" spans="1:8" s="660" customFormat="1" ht="12" thickBot="1" x14ac:dyDescent="0.3">
      <c r="B6" s="661"/>
      <c r="C6" s="661"/>
      <c r="D6" s="661"/>
      <c r="E6" s="143" t="s">
        <v>105</v>
      </c>
      <c r="F6" s="143"/>
      <c r="G6" s="662"/>
    </row>
    <row r="7" spans="1:8" s="663" customFormat="1" ht="12.75" customHeight="1" x14ac:dyDescent="0.25">
      <c r="B7" s="788"/>
      <c r="C7" s="3203" t="s">
        <v>135</v>
      </c>
      <c r="D7" s="3122" t="s">
        <v>136</v>
      </c>
      <c r="E7" s="3128" t="s">
        <v>1950</v>
      </c>
      <c r="F7" s="79"/>
    </row>
    <row r="8" spans="1:8" s="660" customFormat="1" ht="12.75" customHeight="1" thickBot="1" x14ac:dyDescent="0.3">
      <c r="B8" s="788"/>
      <c r="C8" s="3204"/>
      <c r="D8" s="3123"/>
      <c r="E8" s="3129"/>
      <c r="F8" s="79"/>
    </row>
    <row r="9" spans="1:8" s="660" customFormat="1" ht="12.75" customHeight="1" thickBot="1" x14ac:dyDescent="0.3">
      <c r="B9" s="144"/>
      <c r="C9" s="145" t="s">
        <v>288</v>
      </c>
      <c r="D9" s="146" t="s">
        <v>289</v>
      </c>
      <c r="E9" s="147">
        <f>SUM(E10:E17)</f>
        <v>442375.13999999996</v>
      </c>
      <c r="F9" s="148"/>
    </row>
    <row r="10" spans="1:8" s="660" customFormat="1" ht="12.75" customHeight="1" x14ac:dyDescent="0.2">
      <c r="B10" s="144"/>
      <c r="C10" s="872" t="s">
        <v>377</v>
      </c>
      <c r="D10" s="790" t="s">
        <v>378</v>
      </c>
      <c r="E10" s="491">
        <f>F24</f>
        <v>13740</v>
      </c>
      <c r="F10" s="492"/>
      <c r="H10" s="173"/>
    </row>
    <row r="11" spans="1:8" s="665" customFormat="1" ht="12.75" customHeight="1" x14ac:dyDescent="0.2">
      <c r="B11" s="149"/>
      <c r="C11" s="150" t="s">
        <v>379</v>
      </c>
      <c r="D11" s="151" t="s">
        <v>380</v>
      </c>
      <c r="E11" s="157">
        <f>H40</f>
        <v>311105.36</v>
      </c>
      <c r="F11" s="153"/>
      <c r="H11" s="173"/>
    </row>
    <row r="12" spans="1:8" s="665" customFormat="1" ht="12.75" customHeight="1" x14ac:dyDescent="0.2">
      <c r="B12" s="149"/>
      <c r="C12" s="154" t="s">
        <v>140</v>
      </c>
      <c r="D12" s="155" t="s">
        <v>141</v>
      </c>
      <c r="E12" s="156">
        <f>F49</f>
        <v>21430</v>
      </c>
      <c r="F12" s="153"/>
      <c r="H12" s="173"/>
    </row>
    <row r="13" spans="1:8" s="665" customFormat="1" ht="12.75" customHeight="1" x14ac:dyDescent="0.2">
      <c r="B13" s="149"/>
      <c r="C13" s="154" t="s">
        <v>1289</v>
      </c>
      <c r="D13" s="155" t="s">
        <v>1290</v>
      </c>
      <c r="E13" s="156">
        <f>F83</f>
        <v>6050</v>
      </c>
      <c r="F13" s="153"/>
      <c r="H13" s="173"/>
    </row>
    <row r="14" spans="1:8" s="665" customFormat="1" ht="12.75" customHeight="1" x14ac:dyDescent="0.2">
      <c r="B14" s="149"/>
      <c r="C14" s="154" t="s">
        <v>142</v>
      </c>
      <c r="D14" s="155" t="s">
        <v>143</v>
      </c>
      <c r="E14" s="157">
        <f>F106</f>
        <v>57307.35</v>
      </c>
      <c r="F14" s="153"/>
      <c r="H14" s="173"/>
    </row>
    <row r="15" spans="1:8" s="665" customFormat="1" ht="12.75" customHeight="1" x14ac:dyDescent="0.2">
      <c r="B15" s="149"/>
      <c r="C15" s="496" t="s">
        <v>144</v>
      </c>
      <c r="D15" s="497" t="s">
        <v>1364</v>
      </c>
      <c r="E15" s="667">
        <f>F154</f>
        <v>0</v>
      </c>
      <c r="F15" s="153"/>
      <c r="H15" s="173"/>
    </row>
    <row r="16" spans="1:8" s="665" customFormat="1" ht="12.75" customHeight="1" x14ac:dyDescent="0.2">
      <c r="B16" s="149"/>
      <c r="C16" s="496" t="s">
        <v>290</v>
      </c>
      <c r="D16" s="497" t="s">
        <v>1371</v>
      </c>
      <c r="E16" s="667">
        <f>F162</f>
        <v>9442.43</v>
      </c>
      <c r="F16" s="499"/>
      <c r="H16" s="173"/>
    </row>
    <row r="17" spans="1:8" s="665" customFormat="1" ht="12.75" customHeight="1" thickBot="1" x14ac:dyDescent="0.25">
      <c r="B17" s="149"/>
      <c r="C17" s="1257" t="s">
        <v>146</v>
      </c>
      <c r="D17" s="1258" t="s">
        <v>1366</v>
      </c>
      <c r="E17" s="1123">
        <f>F174</f>
        <v>23300</v>
      </c>
      <c r="F17" s="158"/>
      <c r="H17" s="173"/>
    </row>
    <row r="18" spans="1:8" s="3" customFormat="1" ht="12.75" customHeight="1" x14ac:dyDescent="0.25">
      <c r="B18" s="159"/>
      <c r="C18" s="2"/>
      <c r="D18" s="2"/>
      <c r="E18" s="2"/>
      <c r="F18" s="2"/>
      <c r="H18" s="261"/>
    </row>
    <row r="19" spans="1:8" s="3" customFormat="1" ht="12.75" customHeight="1" x14ac:dyDescent="0.25">
      <c r="B19" s="159"/>
      <c r="C19" s="2"/>
      <c r="D19" s="2"/>
      <c r="E19" s="2"/>
      <c r="F19" s="2"/>
      <c r="H19" s="261"/>
    </row>
    <row r="20" spans="1:8" ht="18.75" customHeight="1" x14ac:dyDescent="0.25">
      <c r="B20" s="683" t="s">
        <v>599</v>
      </c>
      <c r="C20" s="683"/>
      <c r="D20" s="683"/>
      <c r="E20" s="683"/>
      <c r="F20" s="683"/>
      <c r="G20" s="683"/>
      <c r="H20" s="683"/>
    </row>
    <row r="21" spans="1:8" s="630" customFormat="1" ht="12" customHeight="1" thickBot="1" x14ac:dyDescent="0.3">
      <c r="B21" s="661"/>
      <c r="C21" s="661"/>
      <c r="D21" s="661"/>
      <c r="E21" s="143"/>
      <c r="F21" s="143"/>
      <c r="G21" s="143" t="s">
        <v>105</v>
      </c>
      <c r="H21" s="662"/>
    </row>
    <row r="22" spans="1:8" s="630" customFormat="1" ht="12.75" customHeight="1" x14ac:dyDescent="0.25">
      <c r="A22" s="3116" t="s">
        <v>1828</v>
      </c>
      <c r="B22" s="3203" t="s">
        <v>148</v>
      </c>
      <c r="C22" s="3232" t="s">
        <v>600</v>
      </c>
      <c r="D22" s="3122" t="s">
        <v>383</v>
      </c>
      <c r="E22" s="3223" t="s">
        <v>1951</v>
      </c>
      <c r="F22" s="3128" t="s">
        <v>1952</v>
      </c>
      <c r="G22" s="3132" t="s">
        <v>151</v>
      </c>
    </row>
    <row r="23" spans="1:8" s="630" customFormat="1" ht="16.5" customHeight="1" thickBot="1" x14ac:dyDescent="0.3">
      <c r="A23" s="3117"/>
      <c r="B23" s="3204"/>
      <c r="C23" s="3233"/>
      <c r="D23" s="3123"/>
      <c r="E23" s="3224"/>
      <c r="F23" s="3156"/>
      <c r="G23" s="3133"/>
    </row>
    <row r="24" spans="1:8" s="630" customFormat="1" ht="13.5" customHeight="1" thickBot="1" x14ac:dyDescent="0.3">
      <c r="A24" s="147">
        <f>A25</f>
        <v>13330</v>
      </c>
      <c r="B24" s="145" t="s">
        <v>2</v>
      </c>
      <c r="C24" s="245" t="s">
        <v>152</v>
      </c>
      <c r="D24" s="245" t="s">
        <v>153</v>
      </c>
      <c r="E24" s="177">
        <f>E25</f>
        <v>13740</v>
      </c>
      <c r="F24" s="147">
        <f>F25</f>
        <v>13740</v>
      </c>
      <c r="G24" s="731" t="s">
        <v>6</v>
      </c>
    </row>
    <row r="25" spans="1:8" s="630" customFormat="1" ht="12.75" customHeight="1" x14ac:dyDescent="0.25">
      <c r="A25" s="732">
        <f>SUM(A26:A33)</f>
        <v>13330</v>
      </c>
      <c r="B25" s="672" t="s">
        <v>6</v>
      </c>
      <c r="C25" s="874" t="s">
        <v>6</v>
      </c>
      <c r="D25" s="1284" t="s">
        <v>384</v>
      </c>
      <c r="E25" s="734">
        <f>SUM(E26:E33)</f>
        <v>13740</v>
      </c>
      <c r="F25" s="673">
        <f>SUM(F26:F33)</f>
        <v>13740</v>
      </c>
      <c r="G25" s="674"/>
    </row>
    <row r="26" spans="1:8" ht="12.75" customHeight="1" x14ac:dyDescent="0.2">
      <c r="A26" s="735">
        <v>300</v>
      </c>
      <c r="B26" s="365" t="s">
        <v>154</v>
      </c>
      <c r="C26" s="877" t="s">
        <v>944</v>
      </c>
      <c r="D26" s="541" t="s">
        <v>945</v>
      </c>
      <c r="E26" s="736">
        <v>300</v>
      </c>
      <c r="F26" s="709">
        <v>300</v>
      </c>
      <c r="G26" s="719"/>
    </row>
    <row r="27" spans="1:8" ht="12.75" customHeight="1" x14ac:dyDescent="0.2">
      <c r="A27" s="735">
        <v>400</v>
      </c>
      <c r="B27" s="365" t="s">
        <v>154</v>
      </c>
      <c r="C27" s="877" t="s">
        <v>1600</v>
      </c>
      <c r="D27" s="541" t="s">
        <v>1380</v>
      </c>
      <c r="E27" s="736"/>
      <c r="F27" s="709"/>
      <c r="G27" s="719"/>
    </row>
    <row r="28" spans="1:8" ht="12.75" customHeight="1" x14ac:dyDescent="0.2">
      <c r="A28" s="735">
        <v>3000</v>
      </c>
      <c r="B28" s="365" t="s">
        <v>154</v>
      </c>
      <c r="C28" s="877" t="s">
        <v>1601</v>
      </c>
      <c r="D28" s="541" t="s">
        <v>1381</v>
      </c>
      <c r="E28" s="736">
        <v>3000</v>
      </c>
      <c r="F28" s="709">
        <v>3000</v>
      </c>
      <c r="G28" s="719"/>
    </row>
    <row r="29" spans="1:8" ht="12.75" customHeight="1" x14ac:dyDescent="0.2">
      <c r="A29" s="735">
        <v>4000</v>
      </c>
      <c r="B29" s="365" t="s">
        <v>154</v>
      </c>
      <c r="C29" s="877" t="s">
        <v>1667</v>
      </c>
      <c r="D29" s="541" t="s">
        <v>1606</v>
      </c>
      <c r="E29" s="736">
        <v>5000</v>
      </c>
      <c r="F29" s="709">
        <v>5000</v>
      </c>
      <c r="G29" s="719"/>
    </row>
    <row r="30" spans="1:8" ht="12.75" customHeight="1" x14ac:dyDescent="0.2">
      <c r="A30" s="850">
        <v>1000</v>
      </c>
      <c r="B30" s="365" t="s">
        <v>154</v>
      </c>
      <c r="C30" s="1995" t="s">
        <v>2034</v>
      </c>
      <c r="D30" s="1812" t="s">
        <v>2035</v>
      </c>
      <c r="E30" s="875"/>
      <c r="F30" s="853"/>
      <c r="G30" s="876"/>
    </row>
    <row r="31" spans="1:8" ht="12.75" customHeight="1" x14ac:dyDescent="0.2">
      <c r="A31" s="735">
        <v>1630</v>
      </c>
      <c r="B31" s="365" t="s">
        <v>154</v>
      </c>
      <c r="C31" s="877" t="s">
        <v>2036</v>
      </c>
      <c r="D31" s="541" t="s">
        <v>1878</v>
      </c>
      <c r="E31" s="736"/>
      <c r="F31" s="709"/>
      <c r="G31" s="719"/>
    </row>
    <row r="32" spans="1:8" ht="12.75" customHeight="1" x14ac:dyDescent="0.2">
      <c r="A32" s="735">
        <v>3000</v>
      </c>
      <c r="B32" s="365" t="s">
        <v>154</v>
      </c>
      <c r="C32" s="877" t="s">
        <v>2037</v>
      </c>
      <c r="D32" s="541" t="s">
        <v>1879</v>
      </c>
      <c r="E32" s="736">
        <v>3000</v>
      </c>
      <c r="F32" s="709">
        <v>3000</v>
      </c>
      <c r="G32" s="719"/>
    </row>
    <row r="33" spans="1:8" ht="12.75" customHeight="1" thickBot="1" x14ac:dyDescent="0.25">
      <c r="A33" s="921"/>
      <c r="B33" s="742" t="s">
        <v>154</v>
      </c>
      <c r="C33" s="2120" t="s">
        <v>2195</v>
      </c>
      <c r="D33" s="2121" t="s">
        <v>2196</v>
      </c>
      <c r="E33" s="1269">
        <v>2440</v>
      </c>
      <c r="F33" s="848">
        <v>2440</v>
      </c>
      <c r="G33" s="1888"/>
    </row>
    <row r="34" spans="1:8" ht="12.75" customHeight="1" x14ac:dyDescent="0.2">
      <c r="A34" s="670"/>
      <c r="B34" s="726"/>
      <c r="C34" s="339"/>
      <c r="D34" s="1520"/>
      <c r="E34" s="670"/>
      <c r="F34" s="670"/>
      <c r="G34" s="730"/>
    </row>
    <row r="35" spans="1:8" ht="12.75" customHeight="1" x14ac:dyDescent="0.2">
      <c r="A35" s="670"/>
      <c r="B35" s="726"/>
      <c r="C35" s="879"/>
      <c r="D35" s="203"/>
      <c r="E35" s="670"/>
      <c r="F35" s="670"/>
      <c r="G35" s="730"/>
    </row>
    <row r="36" spans="1:8" ht="18.75" customHeight="1" x14ac:dyDescent="0.25">
      <c r="B36" s="683" t="s">
        <v>601</v>
      </c>
      <c r="C36" s="684"/>
      <c r="D36" s="684"/>
      <c r="E36" s="684"/>
      <c r="F36" s="684"/>
      <c r="G36" s="684"/>
      <c r="H36" s="684"/>
    </row>
    <row r="37" spans="1:8" ht="12.75" customHeight="1" thickBot="1" x14ac:dyDescent="0.25">
      <c r="B37" s="661"/>
      <c r="C37" s="661"/>
      <c r="D37" s="661"/>
      <c r="E37" s="661"/>
      <c r="F37" s="661"/>
      <c r="G37" s="661"/>
      <c r="H37" s="143" t="s">
        <v>105</v>
      </c>
    </row>
    <row r="38" spans="1:8" ht="12.75" customHeight="1" x14ac:dyDescent="0.2">
      <c r="A38" s="3116" t="s">
        <v>1828</v>
      </c>
      <c r="B38" s="3146" t="s">
        <v>273</v>
      </c>
      <c r="C38" s="3140" t="s">
        <v>602</v>
      </c>
      <c r="D38" s="3122" t="s">
        <v>389</v>
      </c>
      <c r="E38" s="3168" t="s">
        <v>390</v>
      </c>
      <c r="F38" s="3168" t="s">
        <v>391</v>
      </c>
      <c r="G38" s="3223" t="s">
        <v>1951</v>
      </c>
      <c r="H38" s="3128" t="s">
        <v>1952</v>
      </c>
    </row>
    <row r="39" spans="1:8" ht="15.75" customHeight="1" thickBot="1" x14ac:dyDescent="0.25">
      <c r="A39" s="3117"/>
      <c r="B39" s="3159"/>
      <c r="C39" s="3160"/>
      <c r="D39" s="3123"/>
      <c r="E39" s="3169"/>
      <c r="F39" s="3169"/>
      <c r="G39" s="3224"/>
      <c r="H39" s="3156"/>
    </row>
    <row r="40" spans="1:8" ht="13.5" customHeight="1" thickBot="1" x14ac:dyDescent="0.25">
      <c r="A40" s="685">
        <f>SUM(A41:A42)</f>
        <v>288145.18</v>
      </c>
      <c r="B40" s="880" t="s">
        <v>2</v>
      </c>
      <c r="C40" s="370" t="s">
        <v>392</v>
      </c>
      <c r="D40" s="245" t="s">
        <v>153</v>
      </c>
      <c r="E40" s="686">
        <f>SUM(E41:E42)</f>
        <v>285049.42199999996</v>
      </c>
      <c r="F40" s="687">
        <f>SUM(F41:F42)</f>
        <v>25455.938000000002</v>
      </c>
      <c r="G40" s="685">
        <f>G41+G42</f>
        <v>311105.36</v>
      </c>
      <c r="H40" s="804">
        <f>H41+H42</f>
        <v>311105.36</v>
      </c>
    </row>
    <row r="41" spans="1:8" ht="12.75" customHeight="1" x14ac:dyDescent="0.2">
      <c r="A41" s="689">
        <v>283045.18</v>
      </c>
      <c r="B41" s="1285" t="s">
        <v>154</v>
      </c>
      <c r="C41" s="1286" t="s">
        <v>1646</v>
      </c>
      <c r="D41" s="690" t="s">
        <v>1647</v>
      </c>
      <c r="E41" s="1689">
        <v>283879.42199999996</v>
      </c>
      <c r="F41" s="1679">
        <v>25455.938000000002</v>
      </c>
      <c r="G41" s="881">
        <f>E41+F41+600</f>
        <v>309935.35999999999</v>
      </c>
      <c r="H41" s="882">
        <f>309335.36+600</f>
        <v>309935.35999999999</v>
      </c>
    </row>
    <row r="42" spans="1:8" ht="12.75" customHeight="1" thickBot="1" x14ac:dyDescent="0.25">
      <c r="A42" s="883">
        <v>5100</v>
      </c>
      <c r="B42" s="1107" t="s">
        <v>154</v>
      </c>
      <c r="C42" s="1291" t="s">
        <v>947</v>
      </c>
      <c r="D42" s="1287" t="s">
        <v>946</v>
      </c>
      <c r="E42" s="1690">
        <v>1170</v>
      </c>
      <c r="F42" s="1691"/>
      <c r="G42" s="884">
        <v>1170</v>
      </c>
      <c r="H42" s="885">
        <v>1170</v>
      </c>
    </row>
    <row r="43" spans="1:8" ht="12.75" customHeight="1" x14ac:dyDescent="0.2">
      <c r="A43" s="1289"/>
      <c r="C43" s="1290" t="s">
        <v>1668</v>
      </c>
      <c r="D43" s="1288"/>
      <c r="E43" s="707"/>
      <c r="G43" s="707"/>
      <c r="H43" s="707"/>
    </row>
    <row r="44" spans="1:8" ht="12.75" customHeight="1" x14ac:dyDescent="0.2">
      <c r="A44" s="1289"/>
      <c r="C44" s="1290"/>
      <c r="D44" s="1288"/>
      <c r="G44" s="707"/>
    </row>
    <row r="45" spans="1:8" ht="18.75" customHeight="1" x14ac:dyDescent="0.25">
      <c r="B45" s="683" t="s">
        <v>613</v>
      </c>
      <c r="C45" s="683"/>
      <c r="D45" s="683"/>
      <c r="E45" s="683"/>
      <c r="F45" s="683"/>
      <c r="G45" s="683"/>
      <c r="H45" s="886"/>
    </row>
    <row r="46" spans="1:8" ht="12.75" customHeight="1" thickBot="1" x14ac:dyDescent="0.25">
      <c r="B46" s="161"/>
      <c r="C46" s="161"/>
      <c r="D46" s="161"/>
      <c r="E46" s="190"/>
      <c r="F46" s="190"/>
      <c r="G46" s="143" t="s">
        <v>105</v>
      </c>
      <c r="H46" s="662"/>
    </row>
    <row r="47" spans="1:8" ht="12.75" customHeight="1" x14ac:dyDescent="0.2">
      <c r="A47" s="3116" t="s">
        <v>1828</v>
      </c>
      <c r="B47" s="3138" t="s">
        <v>273</v>
      </c>
      <c r="C47" s="3140" t="s">
        <v>614</v>
      </c>
      <c r="D47" s="3143" t="s">
        <v>180</v>
      </c>
      <c r="E47" s="3223" t="s">
        <v>1951</v>
      </c>
      <c r="F47" s="3128" t="s">
        <v>1952</v>
      </c>
      <c r="G47" s="3132" t="s">
        <v>151</v>
      </c>
      <c r="H47" s="609"/>
    </row>
    <row r="48" spans="1:8" ht="17.25" customHeight="1" thickBot="1" x14ac:dyDescent="0.25">
      <c r="A48" s="3117"/>
      <c r="B48" s="3163"/>
      <c r="C48" s="3160"/>
      <c r="D48" s="3144"/>
      <c r="E48" s="3224"/>
      <c r="F48" s="3156"/>
      <c r="G48" s="3133"/>
      <c r="H48" s="609"/>
    </row>
    <row r="49" spans="1:8" s="630" customFormat="1" ht="15.75" customHeight="1" thickBot="1" x14ac:dyDescent="0.3">
      <c r="A49" s="147">
        <f>A50+A53+A57+A73</f>
        <v>18344</v>
      </c>
      <c r="B49" s="245" t="s">
        <v>2</v>
      </c>
      <c r="C49" s="370" t="s">
        <v>152</v>
      </c>
      <c r="D49" s="245" t="s">
        <v>153</v>
      </c>
      <c r="E49" s="147">
        <f>E50+E53+E57+E73</f>
        <v>21430</v>
      </c>
      <c r="F49" s="147">
        <f>F50+F53+F57+F73</f>
        <v>21430</v>
      </c>
      <c r="G49" s="671" t="s">
        <v>6</v>
      </c>
      <c r="H49" s="670"/>
    </row>
    <row r="50" spans="1:8" s="630" customFormat="1" ht="12.75" customHeight="1" x14ac:dyDescent="0.25">
      <c r="A50" s="887">
        <v>490</v>
      </c>
      <c r="B50" s="1298" t="s">
        <v>154</v>
      </c>
      <c r="C50" s="889" t="s">
        <v>6</v>
      </c>
      <c r="D50" s="1005" t="s">
        <v>615</v>
      </c>
      <c r="E50" s="968">
        <f>SUM(E51:E52)</f>
        <v>540</v>
      </c>
      <c r="F50" s="1996">
        <f>SUM(F51:F52)</f>
        <v>540</v>
      </c>
      <c r="G50" s="229"/>
      <c r="H50" s="670"/>
    </row>
    <row r="51" spans="1:8" s="630" customFormat="1" ht="12.75" customHeight="1" x14ac:dyDescent="0.25">
      <c r="A51" s="232">
        <v>460</v>
      </c>
      <c r="B51" s="900" t="s">
        <v>160</v>
      </c>
      <c r="C51" s="656" t="s">
        <v>1382</v>
      </c>
      <c r="D51" s="694" t="s">
        <v>1670</v>
      </c>
      <c r="E51" s="236">
        <v>500</v>
      </c>
      <c r="F51" s="237">
        <v>500</v>
      </c>
      <c r="G51" s="1876"/>
    </row>
    <row r="52" spans="1:8" s="630" customFormat="1" ht="12.75" customHeight="1" x14ac:dyDescent="0.25">
      <c r="A52" s="232">
        <v>30</v>
      </c>
      <c r="B52" s="900" t="s">
        <v>160</v>
      </c>
      <c r="C52" s="234" t="s">
        <v>948</v>
      </c>
      <c r="D52" s="694" t="s">
        <v>519</v>
      </c>
      <c r="E52" s="236">
        <v>40</v>
      </c>
      <c r="F52" s="237">
        <v>40</v>
      </c>
      <c r="G52" s="1876"/>
    </row>
    <row r="53" spans="1:8" s="630" customFormat="1" ht="12.75" customHeight="1" x14ac:dyDescent="0.25">
      <c r="A53" s="974">
        <f>SUM(A54:A56)</f>
        <v>570</v>
      </c>
      <c r="B53" s="986" t="s">
        <v>154</v>
      </c>
      <c r="C53" s="976" t="s">
        <v>6</v>
      </c>
      <c r="D53" s="987" t="s">
        <v>616</v>
      </c>
      <c r="E53" s="911">
        <f>SUM(E54:E56)</f>
        <v>670</v>
      </c>
      <c r="F53" s="2122">
        <f>SUM(F54:F56)</f>
        <v>670</v>
      </c>
      <c r="G53" s="240"/>
      <c r="H53" s="670"/>
    </row>
    <row r="54" spans="1:8" s="630" customFormat="1" ht="12.75" customHeight="1" x14ac:dyDescent="0.25">
      <c r="A54" s="232">
        <v>270</v>
      </c>
      <c r="B54" s="900" t="s">
        <v>160</v>
      </c>
      <c r="C54" s="656" t="s">
        <v>1384</v>
      </c>
      <c r="D54" s="694" t="s">
        <v>1671</v>
      </c>
      <c r="E54" s="236">
        <v>270</v>
      </c>
      <c r="F54" s="237">
        <v>270</v>
      </c>
      <c r="G54" s="1876"/>
      <c r="H54" s="670"/>
    </row>
    <row r="55" spans="1:8" s="630" customFormat="1" ht="12.75" customHeight="1" x14ac:dyDescent="0.25">
      <c r="A55" s="232">
        <v>0</v>
      </c>
      <c r="B55" s="900" t="s">
        <v>160</v>
      </c>
      <c r="C55" s="656" t="s">
        <v>1669</v>
      </c>
      <c r="D55" s="694" t="s">
        <v>1672</v>
      </c>
      <c r="E55" s="236">
        <v>0</v>
      </c>
      <c r="F55" s="237">
        <v>0</v>
      </c>
      <c r="G55" s="1876"/>
      <c r="H55" s="670"/>
    </row>
    <row r="56" spans="1:8" s="630" customFormat="1" ht="12.75" customHeight="1" x14ac:dyDescent="0.25">
      <c r="A56" s="232">
        <v>300</v>
      </c>
      <c r="B56" s="900" t="s">
        <v>160</v>
      </c>
      <c r="C56" s="234" t="s">
        <v>1385</v>
      </c>
      <c r="D56" s="694" t="s">
        <v>520</v>
      </c>
      <c r="E56" s="236">
        <v>400</v>
      </c>
      <c r="F56" s="237">
        <v>400</v>
      </c>
      <c r="G56" s="1028"/>
    </row>
    <row r="57" spans="1:8" s="630" customFormat="1" ht="12.75" customHeight="1" x14ac:dyDescent="0.25">
      <c r="A57" s="974">
        <v>17184</v>
      </c>
      <c r="B57" s="986" t="s">
        <v>154</v>
      </c>
      <c r="C57" s="976" t="s">
        <v>6</v>
      </c>
      <c r="D57" s="987" t="s">
        <v>617</v>
      </c>
      <c r="E57" s="911">
        <f>SUM(E58:E66)</f>
        <v>20100</v>
      </c>
      <c r="F57" s="2122">
        <f>SUM(F58:F66)</f>
        <v>20100</v>
      </c>
      <c r="G57" s="240"/>
      <c r="H57" s="670"/>
    </row>
    <row r="58" spans="1:8" s="630" customFormat="1" ht="12.75" customHeight="1" x14ac:dyDescent="0.25">
      <c r="A58" s="232">
        <v>4184</v>
      </c>
      <c r="B58" s="900" t="s">
        <v>160</v>
      </c>
      <c r="C58" s="656" t="s">
        <v>1386</v>
      </c>
      <c r="D58" s="694" t="s">
        <v>1673</v>
      </c>
      <c r="E58" s="236">
        <v>5000</v>
      </c>
      <c r="F58" s="237">
        <v>5000</v>
      </c>
      <c r="G58" s="1876"/>
    </row>
    <row r="59" spans="1:8" s="630" customFormat="1" ht="22.5" x14ac:dyDescent="0.25">
      <c r="A59" s="232">
        <v>100</v>
      </c>
      <c r="B59" s="900" t="s">
        <v>160</v>
      </c>
      <c r="C59" s="656" t="s">
        <v>1383</v>
      </c>
      <c r="D59" s="694" t="s">
        <v>1607</v>
      </c>
      <c r="E59" s="236">
        <v>100</v>
      </c>
      <c r="F59" s="237">
        <v>100</v>
      </c>
      <c r="G59" s="1876"/>
    </row>
    <row r="60" spans="1:8" s="630" customFormat="1" ht="12.75" customHeight="1" x14ac:dyDescent="0.25">
      <c r="A60" s="232">
        <v>500</v>
      </c>
      <c r="B60" s="900" t="s">
        <v>160</v>
      </c>
      <c r="C60" s="656" t="s">
        <v>1387</v>
      </c>
      <c r="D60" s="694" t="s">
        <v>1674</v>
      </c>
      <c r="E60" s="236">
        <v>500</v>
      </c>
      <c r="F60" s="237">
        <v>500</v>
      </c>
      <c r="G60" s="1876"/>
    </row>
    <row r="61" spans="1:8" s="630" customFormat="1" ht="12.75" customHeight="1" x14ac:dyDescent="0.25">
      <c r="A61" s="232">
        <v>10000</v>
      </c>
      <c r="B61" s="900" t="s">
        <v>160</v>
      </c>
      <c r="C61" s="656" t="s">
        <v>1388</v>
      </c>
      <c r="D61" s="694" t="s">
        <v>518</v>
      </c>
      <c r="E61" s="236">
        <v>11000</v>
      </c>
      <c r="F61" s="237">
        <v>11000</v>
      </c>
      <c r="G61" s="1876"/>
    </row>
    <row r="62" spans="1:8" s="630" customFormat="1" ht="12.75" customHeight="1" x14ac:dyDescent="0.25">
      <c r="A62" s="232">
        <v>500</v>
      </c>
      <c r="B62" s="900" t="s">
        <v>160</v>
      </c>
      <c r="C62" s="656" t="s">
        <v>1389</v>
      </c>
      <c r="D62" s="694" t="s">
        <v>521</v>
      </c>
      <c r="E62" s="236"/>
      <c r="F62" s="237"/>
      <c r="G62" s="1876"/>
    </row>
    <row r="63" spans="1:8" s="630" customFormat="1" ht="12.75" customHeight="1" x14ac:dyDescent="0.25">
      <c r="A63" s="232">
        <v>400</v>
      </c>
      <c r="B63" s="900" t="s">
        <v>160</v>
      </c>
      <c r="C63" s="656" t="s">
        <v>1390</v>
      </c>
      <c r="D63" s="694" t="s">
        <v>522</v>
      </c>
      <c r="E63" s="236">
        <v>1500</v>
      </c>
      <c r="F63" s="237">
        <v>1500</v>
      </c>
      <c r="G63" s="1876"/>
    </row>
    <row r="64" spans="1:8" s="630" customFormat="1" ht="12.75" customHeight="1" x14ac:dyDescent="0.25">
      <c r="A64" s="232">
        <v>500</v>
      </c>
      <c r="B64" s="900" t="s">
        <v>160</v>
      </c>
      <c r="C64" s="656" t="s">
        <v>1675</v>
      </c>
      <c r="D64" s="694" t="s">
        <v>1608</v>
      </c>
      <c r="E64" s="236">
        <v>500</v>
      </c>
      <c r="F64" s="237">
        <v>500</v>
      </c>
      <c r="G64" s="1876"/>
    </row>
    <row r="65" spans="1:8" s="630" customFormat="1" ht="12.75" customHeight="1" x14ac:dyDescent="0.25">
      <c r="A65" s="232">
        <v>500</v>
      </c>
      <c r="B65" s="900" t="s">
        <v>160</v>
      </c>
      <c r="C65" s="656" t="s">
        <v>1882</v>
      </c>
      <c r="D65" s="694" t="s">
        <v>1880</v>
      </c>
      <c r="E65" s="236">
        <v>500</v>
      </c>
      <c r="F65" s="237">
        <v>500</v>
      </c>
      <c r="G65" s="1879"/>
    </row>
    <row r="66" spans="1:8" s="630" customFormat="1" ht="12.75" customHeight="1" thickBot="1" x14ac:dyDescent="0.3">
      <c r="A66" s="242">
        <v>500</v>
      </c>
      <c r="B66" s="1195" t="s">
        <v>160</v>
      </c>
      <c r="C66" s="530" t="s">
        <v>2038</v>
      </c>
      <c r="D66" s="2777" t="s">
        <v>1881</v>
      </c>
      <c r="E66" s="243">
        <v>1000</v>
      </c>
      <c r="F66" s="244">
        <v>1000</v>
      </c>
      <c r="G66" s="1997"/>
    </row>
    <row r="67" spans="1:8" s="630" customFormat="1" ht="12.75" customHeight="1" x14ac:dyDescent="0.25">
      <c r="A67" s="557"/>
      <c r="B67" s="668"/>
      <c r="C67" s="580"/>
      <c r="D67" s="660"/>
      <c r="E67" s="557"/>
      <c r="F67" s="557"/>
      <c r="G67" s="668"/>
    </row>
    <row r="68" spans="1:8" ht="18.75" customHeight="1" x14ac:dyDescent="0.25">
      <c r="B68" s="683" t="s">
        <v>613</v>
      </c>
      <c r="C68" s="683"/>
      <c r="D68" s="683"/>
      <c r="E68" s="683"/>
      <c r="F68" s="683"/>
      <c r="G68" s="683"/>
      <c r="H68" s="886"/>
    </row>
    <row r="69" spans="1:8" ht="12.75" customHeight="1" thickBot="1" x14ac:dyDescent="0.25">
      <c r="B69" s="161"/>
      <c r="C69" s="161"/>
      <c r="D69" s="161"/>
      <c r="E69" s="190"/>
      <c r="F69" s="190"/>
      <c r="G69" s="143" t="s">
        <v>105</v>
      </c>
      <c r="H69" s="662"/>
    </row>
    <row r="70" spans="1:8" ht="12.75" customHeight="1" x14ac:dyDescent="0.2">
      <c r="A70" s="3116" t="s">
        <v>1828</v>
      </c>
      <c r="B70" s="3138" t="s">
        <v>273</v>
      </c>
      <c r="C70" s="3140" t="s">
        <v>614</v>
      </c>
      <c r="D70" s="3143" t="s">
        <v>180</v>
      </c>
      <c r="E70" s="3223" t="s">
        <v>1951</v>
      </c>
      <c r="F70" s="3128" t="s">
        <v>1952</v>
      </c>
      <c r="G70" s="3132" t="s">
        <v>151</v>
      </c>
      <c r="H70" s="609"/>
    </row>
    <row r="71" spans="1:8" ht="17.25" customHeight="1" thickBot="1" x14ac:dyDescent="0.25">
      <c r="A71" s="3117"/>
      <c r="B71" s="3163"/>
      <c r="C71" s="3160"/>
      <c r="D71" s="3144"/>
      <c r="E71" s="3224"/>
      <c r="F71" s="3156"/>
      <c r="G71" s="3133"/>
      <c r="H71" s="609"/>
    </row>
    <row r="72" spans="1:8" s="630" customFormat="1" ht="15.75" customHeight="1" thickBot="1" x14ac:dyDescent="0.3">
      <c r="A72" s="2763" t="s">
        <v>222</v>
      </c>
      <c r="B72" s="245" t="s">
        <v>2</v>
      </c>
      <c r="C72" s="370" t="s">
        <v>152</v>
      </c>
      <c r="D72" s="245" t="s">
        <v>153</v>
      </c>
      <c r="E72" s="217" t="s">
        <v>222</v>
      </c>
      <c r="F72" s="217" t="s">
        <v>222</v>
      </c>
      <c r="G72" s="671" t="s">
        <v>6</v>
      </c>
      <c r="H72" s="670"/>
    </row>
    <row r="73" spans="1:8" s="630" customFormat="1" ht="15" customHeight="1" x14ac:dyDescent="0.25">
      <c r="A73" s="974">
        <v>100</v>
      </c>
      <c r="B73" s="986" t="s">
        <v>154</v>
      </c>
      <c r="C73" s="976" t="s">
        <v>6</v>
      </c>
      <c r="D73" s="987" t="s">
        <v>403</v>
      </c>
      <c r="E73" s="911">
        <f>SUM(E74:E76)</f>
        <v>120</v>
      </c>
      <c r="F73" s="2122">
        <f>SUM(F74:F76)</f>
        <v>120</v>
      </c>
      <c r="G73" s="240"/>
      <c r="H73" s="670"/>
    </row>
    <row r="74" spans="1:8" s="630" customFormat="1" ht="12.75" customHeight="1" x14ac:dyDescent="0.25">
      <c r="A74" s="232">
        <v>50</v>
      </c>
      <c r="B74" s="900" t="s">
        <v>160</v>
      </c>
      <c r="C74" s="656" t="s">
        <v>1676</v>
      </c>
      <c r="D74" s="694" t="s">
        <v>1677</v>
      </c>
      <c r="E74" s="236">
        <v>50</v>
      </c>
      <c r="F74" s="237">
        <v>50</v>
      </c>
      <c r="G74" s="1876"/>
      <c r="H74" s="668"/>
    </row>
    <row r="75" spans="1:8" s="630" customFormat="1" ht="33.75" x14ac:dyDescent="0.25">
      <c r="A75" s="232">
        <v>50</v>
      </c>
      <c r="B75" s="900" t="s">
        <v>160</v>
      </c>
      <c r="C75" s="234" t="s">
        <v>1391</v>
      </c>
      <c r="D75" s="694" t="s">
        <v>2663</v>
      </c>
      <c r="E75" s="236">
        <v>50</v>
      </c>
      <c r="F75" s="237">
        <v>50</v>
      </c>
      <c r="G75" s="1876"/>
      <c r="H75" s="668"/>
    </row>
    <row r="76" spans="1:8" s="630" customFormat="1" ht="13.5" customHeight="1" thickBot="1" x14ac:dyDescent="0.3">
      <c r="A76" s="1415"/>
      <c r="B76" s="2017" t="s">
        <v>160</v>
      </c>
      <c r="C76" s="2757" t="s">
        <v>2429</v>
      </c>
      <c r="D76" s="2123" t="s">
        <v>2664</v>
      </c>
      <c r="E76" s="1416">
        <v>20</v>
      </c>
      <c r="F76" s="1417">
        <v>20</v>
      </c>
      <c r="G76" s="2124"/>
      <c r="H76" s="668"/>
    </row>
    <row r="77" spans="1:8" s="630" customFormat="1" x14ac:dyDescent="0.25">
      <c r="A77" s="557"/>
      <c r="B77" s="668"/>
      <c r="C77" s="580"/>
      <c r="D77" s="660"/>
      <c r="E77" s="557"/>
      <c r="F77" s="557"/>
      <c r="G77" s="668"/>
      <c r="H77" s="668"/>
    </row>
    <row r="78" spans="1:8" ht="10.5" customHeight="1" x14ac:dyDescent="0.2">
      <c r="E78" s="707"/>
      <c r="F78" s="707"/>
      <c r="G78" s="707"/>
    </row>
    <row r="79" spans="1:8" ht="18.600000000000001" customHeight="1" x14ac:dyDescent="0.25">
      <c r="B79" s="683" t="s">
        <v>1294</v>
      </c>
      <c r="C79" s="683"/>
      <c r="D79" s="683"/>
      <c r="E79" s="683"/>
      <c r="F79" s="683"/>
      <c r="G79" s="683"/>
    </row>
    <row r="80" spans="1:8" s="630" customFormat="1" ht="12.6" customHeight="1" thickBot="1" x14ac:dyDescent="0.3">
      <c r="B80" s="661"/>
      <c r="C80" s="661"/>
      <c r="D80" s="661"/>
      <c r="E80" s="190"/>
      <c r="F80" s="190"/>
      <c r="G80" s="143" t="s">
        <v>105</v>
      </c>
      <c r="H80" s="668"/>
    </row>
    <row r="81" spans="1:8" s="630" customFormat="1" ht="12.6" customHeight="1" x14ac:dyDescent="0.25">
      <c r="A81" s="3116" t="s">
        <v>1828</v>
      </c>
      <c r="B81" s="3138" t="s">
        <v>273</v>
      </c>
      <c r="C81" s="3140" t="s">
        <v>1293</v>
      </c>
      <c r="D81" s="3122" t="s">
        <v>1287</v>
      </c>
      <c r="E81" s="3223" t="s">
        <v>1951</v>
      </c>
      <c r="F81" s="3128" t="s">
        <v>1952</v>
      </c>
      <c r="G81" s="3132" t="s">
        <v>151</v>
      </c>
      <c r="H81" s="668"/>
    </row>
    <row r="82" spans="1:8" s="630" customFormat="1" ht="12.6" customHeight="1" thickBot="1" x14ac:dyDescent="0.3">
      <c r="A82" s="3117"/>
      <c r="B82" s="3163"/>
      <c r="C82" s="3160"/>
      <c r="D82" s="3123"/>
      <c r="E82" s="3224"/>
      <c r="F82" s="3156"/>
      <c r="G82" s="3133"/>
      <c r="H82" s="668"/>
    </row>
    <row r="83" spans="1:8" s="630" customFormat="1" ht="14.25" customHeight="1" thickBot="1" x14ac:dyDescent="0.3">
      <c r="A83" s="147">
        <f>A84</f>
        <v>5400</v>
      </c>
      <c r="B83" s="245" t="s">
        <v>2</v>
      </c>
      <c r="C83" s="370" t="s">
        <v>152</v>
      </c>
      <c r="D83" s="245" t="s">
        <v>153</v>
      </c>
      <c r="E83" s="147">
        <f>E84</f>
        <v>6050</v>
      </c>
      <c r="F83" s="147">
        <f>F84</f>
        <v>6050</v>
      </c>
      <c r="G83" s="671" t="s">
        <v>6</v>
      </c>
      <c r="H83" s="668"/>
    </row>
    <row r="84" spans="1:8" s="630" customFormat="1" ht="12" customHeight="1" x14ac:dyDescent="0.25">
      <c r="A84" s="887">
        <f>SUM(A85:A99)</f>
        <v>5400</v>
      </c>
      <c r="B84" s="1298" t="s">
        <v>6</v>
      </c>
      <c r="C84" s="889" t="s">
        <v>6</v>
      </c>
      <c r="D84" s="1005" t="s">
        <v>621</v>
      </c>
      <c r="E84" s="968">
        <f>SUM(E85:E99)</f>
        <v>6050</v>
      </c>
      <c r="F84" s="1996">
        <f>SUM(F85:F99)</f>
        <v>6050</v>
      </c>
      <c r="G84" s="229"/>
      <c r="H84" s="668"/>
    </row>
    <row r="85" spans="1:8" s="630" customFormat="1" x14ac:dyDescent="0.25">
      <c r="A85" s="232">
        <v>2000</v>
      </c>
      <c r="B85" s="900" t="s">
        <v>2</v>
      </c>
      <c r="C85" s="656" t="s">
        <v>631</v>
      </c>
      <c r="D85" s="694" t="s">
        <v>2422</v>
      </c>
      <c r="E85" s="236">
        <v>2000</v>
      </c>
      <c r="F85" s="237">
        <v>2000</v>
      </c>
      <c r="G85" s="1876"/>
      <c r="H85" s="668"/>
    </row>
    <row r="86" spans="1:8" s="630" customFormat="1" ht="12.6" customHeight="1" x14ac:dyDescent="0.25">
      <c r="A86" s="2126">
        <v>100</v>
      </c>
      <c r="B86" s="900" t="s">
        <v>2</v>
      </c>
      <c r="C86" s="2778" t="s">
        <v>633</v>
      </c>
      <c r="D86" s="905" t="s">
        <v>2423</v>
      </c>
      <c r="E86" s="2127">
        <v>100</v>
      </c>
      <c r="F86" s="654">
        <v>100</v>
      </c>
      <c r="G86" s="1880"/>
      <c r="H86" s="668"/>
    </row>
    <row r="87" spans="1:8" s="630" customFormat="1" ht="12.6" customHeight="1" x14ac:dyDescent="0.25">
      <c r="A87" s="735">
        <v>100</v>
      </c>
      <c r="B87" s="907" t="s">
        <v>2</v>
      </c>
      <c r="C87" s="753" t="s">
        <v>1393</v>
      </c>
      <c r="D87" s="1485" t="s">
        <v>525</v>
      </c>
      <c r="E87" s="236">
        <v>100</v>
      </c>
      <c r="F87" s="237">
        <v>100</v>
      </c>
      <c r="G87" s="1874"/>
      <c r="H87" s="668"/>
    </row>
    <row r="88" spans="1:8" s="630" customFormat="1" ht="12.6" customHeight="1" x14ac:dyDescent="0.25">
      <c r="A88" s="735">
        <v>70</v>
      </c>
      <c r="B88" s="907" t="s">
        <v>2</v>
      </c>
      <c r="C88" s="753" t="s">
        <v>1394</v>
      </c>
      <c r="D88" s="1485" t="s">
        <v>1395</v>
      </c>
      <c r="E88" s="236">
        <v>70</v>
      </c>
      <c r="F88" s="237">
        <v>70</v>
      </c>
      <c r="G88" s="1874"/>
      <c r="H88" s="668"/>
    </row>
    <row r="89" spans="1:8" s="630" customFormat="1" ht="12.6" customHeight="1" x14ac:dyDescent="0.25">
      <c r="A89" s="735">
        <v>80</v>
      </c>
      <c r="B89" s="907" t="s">
        <v>2</v>
      </c>
      <c r="C89" s="753" t="s">
        <v>1396</v>
      </c>
      <c r="D89" s="1485" t="s">
        <v>1397</v>
      </c>
      <c r="E89" s="236">
        <v>80</v>
      </c>
      <c r="F89" s="237">
        <v>80</v>
      </c>
      <c r="G89" s="1874"/>
      <c r="H89" s="668"/>
    </row>
    <row r="90" spans="1:8" s="630" customFormat="1" ht="12.6" customHeight="1" x14ac:dyDescent="0.25">
      <c r="A90" s="735">
        <v>50</v>
      </c>
      <c r="B90" s="907" t="s">
        <v>2</v>
      </c>
      <c r="C90" s="753" t="s">
        <v>1398</v>
      </c>
      <c r="D90" s="1485" t="s">
        <v>524</v>
      </c>
      <c r="E90" s="236">
        <v>50</v>
      </c>
      <c r="F90" s="237">
        <v>50</v>
      </c>
      <c r="G90" s="1874"/>
      <c r="H90" s="668"/>
    </row>
    <row r="91" spans="1:8" s="630" customFormat="1" ht="12.75" customHeight="1" x14ac:dyDescent="0.25">
      <c r="A91" s="735">
        <v>100</v>
      </c>
      <c r="B91" s="904" t="s">
        <v>2</v>
      </c>
      <c r="C91" s="753" t="s">
        <v>2202</v>
      </c>
      <c r="D91" s="914" t="s">
        <v>1883</v>
      </c>
      <c r="E91" s="236">
        <v>100</v>
      </c>
      <c r="F91" s="237">
        <v>100</v>
      </c>
      <c r="G91" s="1875"/>
      <c r="H91" s="668"/>
    </row>
    <row r="92" spans="1:8" s="630" customFormat="1" ht="12.6" customHeight="1" x14ac:dyDescent="0.25">
      <c r="A92" s="232">
        <v>800</v>
      </c>
      <c r="B92" s="904" t="s">
        <v>2</v>
      </c>
      <c r="C92" s="234" t="s">
        <v>635</v>
      </c>
      <c r="D92" s="694" t="s">
        <v>2424</v>
      </c>
      <c r="E92" s="236">
        <v>800</v>
      </c>
      <c r="F92" s="237">
        <v>800</v>
      </c>
      <c r="G92" s="1876"/>
      <c r="H92" s="668"/>
    </row>
    <row r="93" spans="1:8" s="630" customFormat="1" ht="12.6" customHeight="1" x14ac:dyDescent="0.25">
      <c r="A93" s="644"/>
      <c r="B93" s="904" t="s">
        <v>2</v>
      </c>
      <c r="C93" s="1292" t="s">
        <v>636</v>
      </c>
      <c r="D93" s="905" t="s">
        <v>637</v>
      </c>
      <c r="E93" s="561">
        <v>300</v>
      </c>
      <c r="F93" s="654">
        <v>300</v>
      </c>
      <c r="G93" s="1876"/>
      <c r="H93" s="668"/>
    </row>
    <row r="94" spans="1:8" s="630" customFormat="1" x14ac:dyDescent="0.25">
      <c r="A94" s="644">
        <v>100</v>
      </c>
      <c r="B94" s="904" t="s">
        <v>2</v>
      </c>
      <c r="C94" s="1292" t="s">
        <v>639</v>
      </c>
      <c r="D94" s="905" t="s">
        <v>2425</v>
      </c>
      <c r="E94" s="561">
        <v>100</v>
      </c>
      <c r="F94" s="654">
        <v>100</v>
      </c>
      <c r="G94" s="1876"/>
      <c r="H94" s="668"/>
    </row>
    <row r="95" spans="1:8" s="630" customFormat="1" x14ac:dyDescent="0.25">
      <c r="A95" s="644"/>
      <c r="B95" s="904" t="s">
        <v>2</v>
      </c>
      <c r="C95" s="1292" t="s">
        <v>640</v>
      </c>
      <c r="D95" s="905" t="s">
        <v>2426</v>
      </c>
      <c r="E95" s="561">
        <v>100</v>
      </c>
      <c r="F95" s="654">
        <v>100</v>
      </c>
      <c r="G95" s="1876"/>
      <c r="H95" s="668"/>
    </row>
    <row r="96" spans="1:8" s="630" customFormat="1" x14ac:dyDescent="0.25">
      <c r="A96" s="644">
        <v>200</v>
      </c>
      <c r="B96" s="904" t="s">
        <v>2</v>
      </c>
      <c r="C96" s="1292" t="s">
        <v>643</v>
      </c>
      <c r="D96" s="905" t="s">
        <v>2427</v>
      </c>
      <c r="E96" s="561">
        <v>200</v>
      </c>
      <c r="F96" s="654">
        <v>200</v>
      </c>
      <c r="G96" s="1876"/>
      <c r="H96" s="668"/>
    </row>
    <row r="97" spans="1:8" s="630" customFormat="1" x14ac:dyDescent="0.25">
      <c r="A97" s="644">
        <v>200</v>
      </c>
      <c r="B97" s="907" t="s">
        <v>2</v>
      </c>
      <c r="C97" s="2779" t="s">
        <v>645</v>
      </c>
      <c r="D97" s="905" t="s">
        <v>1678</v>
      </c>
      <c r="E97" s="561">
        <v>200</v>
      </c>
      <c r="F97" s="654">
        <v>200</v>
      </c>
      <c r="G97" s="1876"/>
      <c r="H97" s="668"/>
    </row>
    <row r="98" spans="1:8" s="630" customFormat="1" x14ac:dyDescent="0.25">
      <c r="A98" s="735">
        <v>1500</v>
      </c>
      <c r="B98" s="907" t="s">
        <v>2</v>
      </c>
      <c r="C98" s="753" t="s">
        <v>950</v>
      </c>
      <c r="D98" s="914" t="s">
        <v>1679</v>
      </c>
      <c r="E98" s="236">
        <v>1750</v>
      </c>
      <c r="F98" s="237">
        <v>1750</v>
      </c>
      <c r="G98" s="1875"/>
      <c r="H98" s="668"/>
    </row>
    <row r="99" spans="1:8" s="630" customFormat="1" ht="12" thickBot="1" x14ac:dyDescent="0.3">
      <c r="A99" s="242">
        <v>100</v>
      </c>
      <c r="B99" s="1195" t="s">
        <v>2</v>
      </c>
      <c r="C99" s="530" t="s">
        <v>413</v>
      </c>
      <c r="D99" s="2777" t="s">
        <v>2428</v>
      </c>
      <c r="E99" s="243">
        <v>100</v>
      </c>
      <c r="F99" s="244">
        <v>100</v>
      </c>
      <c r="G99" s="1997"/>
      <c r="H99" s="668"/>
    </row>
    <row r="101" spans="1:8" ht="10.5" customHeight="1" x14ac:dyDescent="0.2">
      <c r="E101" s="707"/>
      <c r="F101" s="707"/>
      <c r="G101" s="707"/>
    </row>
    <row r="102" spans="1:8" ht="18.75" customHeight="1" x14ac:dyDescent="0.25">
      <c r="B102" s="683" t="s">
        <v>618</v>
      </c>
      <c r="C102" s="683"/>
      <c r="D102" s="683"/>
      <c r="E102" s="683"/>
      <c r="F102" s="683"/>
      <c r="G102" s="683"/>
      <c r="H102" s="886"/>
    </row>
    <row r="103" spans="1:8" ht="12" thickBot="1" x14ac:dyDescent="0.25">
      <c r="B103" s="661"/>
      <c r="C103" s="661"/>
      <c r="D103" s="661"/>
      <c r="E103" s="190"/>
      <c r="F103" s="190"/>
      <c r="G103" s="143" t="s">
        <v>105</v>
      </c>
      <c r="H103" s="662"/>
    </row>
    <row r="104" spans="1:8" ht="12.75" customHeight="1" x14ac:dyDescent="0.2">
      <c r="A104" s="3116" t="s">
        <v>1828</v>
      </c>
      <c r="B104" s="3138" t="s">
        <v>273</v>
      </c>
      <c r="C104" s="3140" t="s">
        <v>619</v>
      </c>
      <c r="D104" s="3122" t="s">
        <v>254</v>
      </c>
      <c r="E104" s="3223" t="s">
        <v>1951</v>
      </c>
      <c r="F104" s="3128" t="s">
        <v>1952</v>
      </c>
      <c r="G104" s="3132" t="s">
        <v>151</v>
      </c>
      <c r="H104" s="609"/>
    </row>
    <row r="105" spans="1:8" ht="17.25" customHeight="1" thickBot="1" x14ac:dyDescent="0.25">
      <c r="A105" s="3117"/>
      <c r="B105" s="3163"/>
      <c r="C105" s="3160"/>
      <c r="D105" s="3123"/>
      <c r="E105" s="3224"/>
      <c r="F105" s="3156"/>
      <c r="G105" s="3133"/>
      <c r="H105" s="609"/>
    </row>
    <row r="106" spans="1:8" ht="15" customHeight="1" thickBot="1" x14ac:dyDescent="0.25">
      <c r="A106" s="147">
        <f>A107+A109+A112+A147</f>
        <v>26439.200000000001</v>
      </c>
      <c r="B106" s="245" t="s">
        <v>2</v>
      </c>
      <c r="C106" s="370" t="s">
        <v>152</v>
      </c>
      <c r="D106" s="245" t="s">
        <v>153</v>
      </c>
      <c r="E106" s="147">
        <f>E107+E109+E112+E145+E147</f>
        <v>57307.35</v>
      </c>
      <c r="F106" s="147">
        <f>F107+F109+F112+F145+F147</f>
        <v>57307.35</v>
      </c>
      <c r="G106" s="671" t="s">
        <v>6</v>
      </c>
      <c r="H106" s="609"/>
    </row>
    <row r="107" spans="1:8" s="630" customFormat="1" ht="12.75" customHeight="1" x14ac:dyDescent="0.25">
      <c r="A107" s="887">
        <f>SUM(A108:A108)</f>
        <v>5469.2</v>
      </c>
      <c r="B107" s="1298" t="s">
        <v>6</v>
      </c>
      <c r="C107" s="889" t="s">
        <v>6</v>
      </c>
      <c r="D107" s="1005" t="s">
        <v>523</v>
      </c>
      <c r="E107" s="968">
        <f>E108</f>
        <v>5797.35</v>
      </c>
      <c r="F107" s="890">
        <f>F108</f>
        <v>5797.35</v>
      </c>
      <c r="G107" s="229"/>
    </row>
    <row r="108" spans="1:8" s="630" customFormat="1" ht="12.75" customHeight="1" x14ac:dyDescent="0.25">
      <c r="A108" s="644">
        <v>5469.2</v>
      </c>
      <c r="B108" s="233" t="s">
        <v>2</v>
      </c>
      <c r="C108" s="234" t="s">
        <v>1680</v>
      </c>
      <c r="D108" s="914" t="s">
        <v>1681</v>
      </c>
      <c r="E108" s="236">
        <v>5797.35</v>
      </c>
      <c r="F108" s="237">
        <v>5797.35</v>
      </c>
      <c r="G108" s="1998"/>
    </row>
    <row r="109" spans="1:8" s="630" customFormat="1" ht="12.75" customHeight="1" x14ac:dyDescent="0.25">
      <c r="A109" s="642">
        <f>SUM(A110:A111)</f>
        <v>7000</v>
      </c>
      <c r="B109" s="913" t="s">
        <v>6</v>
      </c>
      <c r="C109" s="546" t="s">
        <v>6</v>
      </c>
      <c r="D109" s="910" t="s">
        <v>620</v>
      </c>
      <c r="E109" s="547">
        <f>SUM(E110:E111)</f>
        <v>7000</v>
      </c>
      <c r="F109" s="652">
        <f>SUM(F110:F111)</f>
        <v>7000</v>
      </c>
      <c r="G109" s="221"/>
    </row>
    <row r="110" spans="1:8" s="630" customFormat="1" ht="12.75" customHeight="1" x14ac:dyDescent="0.25">
      <c r="A110" s="232">
        <v>5000</v>
      </c>
      <c r="B110" s="233" t="s">
        <v>2</v>
      </c>
      <c r="C110" s="234" t="s">
        <v>1602</v>
      </c>
      <c r="D110" s="914" t="s">
        <v>1402</v>
      </c>
      <c r="E110" s="236">
        <v>5000</v>
      </c>
      <c r="F110" s="237">
        <v>5000</v>
      </c>
      <c r="G110" s="221"/>
    </row>
    <row r="111" spans="1:8" s="630" customFormat="1" ht="12.75" customHeight="1" x14ac:dyDescent="0.25">
      <c r="A111" s="232">
        <v>2000</v>
      </c>
      <c r="B111" s="233" t="s">
        <v>2</v>
      </c>
      <c r="C111" s="234" t="s">
        <v>1603</v>
      </c>
      <c r="D111" s="914" t="s">
        <v>1403</v>
      </c>
      <c r="E111" s="236">
        <v>2000</v>
      </c>
      <c r="F111" s="237">
        <v>2000</v>
      </c>
      <c r="G111" s="221"/>
    </row>
    <row r="112" spans="1:8" s="630" customFormat="1" ht="12.75" customHeight="1" x14ac:dyDescent="0.25">
      <c r="A112" s="974">
        <f>SUM(A113:A144)</f>
        <v>13870</v>
      </c>
      <c r="B112" s="986" t="s">
        <v>6</v>
      </c>
      <c r="C112" s="976" t="s">
        <v>6</v>
      </c>
      <c r="D112" s="987" t="s">
        <v>621</v>
      </c>
      <c r="E112" s="911">
        <f>SUM(E113:E144)</f>
        <v>32310</v>
      </c>
      <c r="F112" s="2125">
        <f>SUM(F113:F144)</f>
        <v>32310</v>
      </c>
      <c r="G112" s="240"/>
    </row>
    <row r="113" spans="1:8" s="630" customFormat="1" ht="12.75" customHeight="1" x14ac:dyDescent="0.25">
      <c r="A113" s="232">
        <v>2000</v>
      </c>
      <c r="B113" s="900" t="s">
        <v>2</v>
      </c>
      <c r="C113" s="656" t="s">
        <v>622</v>
      </c>
      <c r="D113" s="694" t="s">
        <v>2039</v>
      </c>
      <c r="E113" s="236">
        <v>2000</v>
      </c>
      <c r="F113" s="237">
        <v>2000</v>
      </c>
      <c r="G113" s="1876"/>
      <c r="H113" s="670"/>
    </row>
    <row r="114" spans="1:8" s="630" customFormat="1" x14ac:dyDescent="0.25">
      <c r="A114" s="232">
        <v>2000</v>
      </c>
      <c r="B114" s="900" t="s">
        <v>2</v>
      </c>
      <c r="C114" s="656" t="s">
        <v>1399</v>
      </c>
      <c r="D114" s="901" t="s">
        <v>623</v>
      </c>
      <c r="E114" s="236">
        <v>2000</v>
      </c>
      <c r="F114" s="237">
        <v>2000</v>
      </c>
      <c r="G114" s="1876"/>
    </row>
    <row r="115" spans="1:8" s="630" customFormat="1" x14ac:dyDescent="0.25">
      <c r="A115" s="232">
        <v>2000</v>
      </c>
      <c r="B115" s="900" t="s">
        <v>2</v>
      </c>
      <c r="C115" s="656" t="s">
        <v>1400</v>
      </c>
      <c r="D115" s="901" t="s">
        <v>624</v>
      </c>
      <c r="E115" s="236">
        <v>2000</v>
      </c>
      <c r="F115" s="237">
        <v>2000</v>
      </c>
      <c r="G115" s="1876"/>
    </row>
    <row r="116" spans="1:8" s="630" customFormat="1" ht="12.75" customHeight="1" x14ac:dyDescent="0.25">
      <c r="A116" s="232">
        <v>2000</v>
      </c>
      <c r="B116" s="900" t="s">
        <v>2</v>
      </c>
      <c r="C116" s="656" t="s">
        <v>625</v>
      </c>
      <c r="D116" s="694" t="s">
        <v>2040</v>
      </c>
      <c r="E116" s="236">
        <v>2000</v>
      </c>
      <c r="F116" s="237">
        <v>2000</v>
      </c>
      <c r="G116" s="1876"/>
    </row>
    <row r="117" spans="1:8" s="630" customFormat="1" ht="12.75" customHeight="1" x14ac:dyDescent="0.25">
      <c r="A117" s="232">
        <v>2000</v>
      </c>
      <c r="B117" s="900" t="s">
        <v>2</v>
      </c>
      <c r="C117" s="656" t="s">
        <v>626</v>
      </c>
      <c r="D117" s="694" t="s">
        <v>2041</v>
      </c>
      <c r="E117" s="236">
        <v>2000</v>
      </c>
      <c r="F117" s="237">
        <v>2000</v>
      </c>
      <c r="G117" s="1876"/>
    </row>
    <row r="118" spans="1:8" s="630" customFormat="1" ht="12.75" customHeight="1" x14ac:dyDescent="0.25">
      <c r="A118" s="232">
        <v>50</v>
      </c>
      <c r="B118" s="900" t="s">
        <v>2</v>
      </c>
      <c r="C118" s="656" t="s">
        <v>627</v>
      </c>
      <c r="D118" s="694" t="s">
        <v>2042</v>
      </c>
      <c r="E118" s="236">
        <v>100</v>
      </c>
      <c r="F118" s="237">
        <v>100</v>
      </c>
      <c r="G118" s="1876"/>
    </row>
    <row r="119" spans="1:8" s="630" customFormat="1" ht="12.75" customHeight="1" x14ac:dyDescent="0.25">
      <c r="A119" s="644">
        <v>550</v>
      </c>
      <c r="B119" s="900" t="s">
        <v>2</v>
      </c>
      <c r="C119" s="656" t="s">
        <v>628</v>
      </c>
      <c r="D119" s="694" t="s">
        <v>629</v>
      </c>
      <c r="E119" s="561">
        <v>600</v>
      </c>
      <c r="F119" s="237">
        <v>600</v>
      </c>
      <c r="G119" s="1876"/>
      <c r="H119" s="630" t="s">
        <v>52</v>
      </c>
    </row>
    <row r="120" spans="1:8" s="630" customFormat="1" ht="22.5" x14ac:dyDescent="0.25">
      <c r="A120" s="232">
        <v>1000</v>
      </c>
      <c r="B120" s="900" t="s">
        <v>2</v>
      </c>
      <c r="C120" s="656" t="s">
        <v>630</v>
      </c>
      <c r="D120" s="694" t="s">
        <v>2043</v>
      </c>
      <c r="E120" s="236">
        <v>1000</v>
      </c>
      <c r="F120" s="237">
        <v>1000</v>
      </c>
      <c r="G120" s="1876"/>
    </row>
    <row r="121" spans="1:8" s="630" customFormat="1" x14ac:dyDescent="0.25">
      <c r="A121" s="644">
        <v>50</v>
      </c>
      <c r="B121" s="902" t="s">
        <v>2</v>
      </c>
      <c r="C121" s="656" t="s">
        <v>632</v>
      </c>
      <c r="D121" s="903" t="s">
        <v>2044</v>
      </c>
      <c r="E121" s="561">
        <v>50</v>
      </c>
      <c r="F121" s="654">
        <v>50</v>
      </c>
      <c r="G121" s="1880"/>
    </row>
    <row r="122" spans="1:8" s="630" customFormat="1" ht="12.75" customHeight="1" x14ac:dyDescent="0.25">
      <c r="A122" s="735">
        <v>60</v>
      </c>
      <c r="B122" s="907" t="s">
        <v>2</v>
      </c>
      <c r="C122" s="753" t="s">
        <v>949</v>
      </c>
      <c r="D122" s="914" t="s">
        <v>1404</v>
      </c>
      <c r="E122" s="236">
        <v>60</v>
      </c>
      <c r="F122" s="237">
        <v>60</v>
      </c>
      <c r="G122" s="1875"/>
      <c r="H122" s="559"/>
    </row>
    <row r="123" spans="1:8" s="630" customFormat="1" x14ac:dyDescent="0.25">
      <c r="A123" s="232">
        <v>100</v>
      </c>
      <c r="B123" s="904" t="s">
        <v>2</v>
      </c>
      <c r="C123" s="346" t="s">
        <v>634</v>
      </c>
      <c r="D123" s="799" t="s">
        <v>1604</v>
      </c>
      <c r="E123" s="236">
        <v>100</v>
      </c>
      <c r="F123" s="237">
        <v>100</v>
      </c>
      <c r="G123" s="1876"/>
    </row>
    <row r="124" spans="1:8" s="630" customFormat="1" ht="12.75" customHeight="1" x14ac:dyDescent="0.25">
      <c r="A124" s="1294">
        <v>50</v>
      </c>
      <c r="B124" s="904" t="s">
        <v>2</v>
      </c>
      <c r="C124" s="1292" t="s">
        <v>2045</v>
      </c>
      <c r="D124" s="905" t="s">
        <v>1682</v>
      </c>
      <c r="E124" s="906"/>
      <c r="F124" s="751"/>
      <c r="G124" s="1879"/>
    </row>
    <row r="125" spans="1:8" s="630" customFormat="1" ht="12.75" customHeight="1" x14ac:dyDescent="0.25">
      <c r="A125" s="1294"/>
      <c r="B125" s="904" t="s">
        <v>2</v>
      </c>
      <c r="C125" s="1292" t="s">
        <v>638</v>
      </c>
      <c r="D125" s="905" t="s">
        <v>1683</v>
      </c>
      <c r="E125" s="906">
        <v>90</v>
      </c>
      <c r="F125" s="654">
        <v>90</v>
      </c>
      <c r="G125" s="1879"/>
    </row>
    <row r="126" spans="1:8" s="630" customFormat="1" ht="12.75" customHeight="1" thickBot="1" x14ac:dyDescent="0.3">
      <c r="A126" s="1415">
        <v>50</v>
      </c>
      <c r="B126" s="2001" t="s">
        <v>2</v>
      </c>
      <c r="C126" s="2785" t="s">
        <v>641</v>
      </c>
      <c r="D126" s="2786" t="s">
        <v>642</v>
      </c>
      <c r="E126" s="1416">
        <v>100</v>
      </c>
      <c r="F126" s="1417">
        <v>100</v>
      </c>
      <c r="G126" s="1997"/>
    </row>
    <row r="127" spans="1:8" s="630" customFormat="1" ht="12.75" customHeight="1" x14ac:dyDescent="0.25">
      <c r="A127" s="557"/>
      <c r="B127" s="668"/>
      <c r="C127" s="2783"/>
      <c r="D127" s="2784"/>
      <c r="E127" s="557"/>
      <c r="F127" s="557"/>
      <c r="G127" s="668"/>
    </row>
    <row r="128" spans="1:8" ht="18.75" customHeight="1" x14ac:dyDescent="0.25">
      <c r="B128" s="683" t="s">
        <v>618</v>
      </c>
      <c r="C128" s="683"/>
      <c r="D128" s="683"/>
      <c r="E128" s="683"/>
      <c r="F128" s="683"/>
      <c r="G128" s="683"/>
      <c r="H128" s="886"/>
    </row>
    <row r="129" spans="1:8" ht="12" thickBot="1" x14ac:dyDescent="0.25">
      <c r="B129" s="661"/>
      <c r="C129" s="661"/>
      <c r="D129" s="661"/>
      <c r="E129" s="190"/>
      <c r="F129" s="190"/>
      <c r="G129" s="143" t="s">
        <v>105</v>
      </c>
      <c r="H129" s="662"/>
    </row>
    <row r="130" spans="1:8" ht="12.75" customHeight="1" x14ac:dyDescent="0.2">
      <c r="A130" s="3116" t="s">
        <v>1828</v>
      </c>
      <c r="B130" s="3138" t="s">
        <v>273</v>
      </c>
      <c r="C130" s="3140" t="s">
        <v>619</v>
      </c>
      <c r="D130" s="3122" t="s">
        <v>254</v>
      </c>
      <c r="E130" s="3223" t="s">
        <v>1951</v>
      </c>
      <c r="F130" s="3128" t="s">
        <v>1952</v>
      </c>
      <c r="G130" s="3132" t="s">
        <v>151</v>
      </c>
      <c r="H130" s="609"/>
    </row>
    <row r="131" spans="1:8" ht="17.25" customHeight="1" thickBot="1" x14ac:dyDescent="0.25">
      <c r="A131" s="3117"/>
      <c r="B131" s="3163"/>
      <c r="C131" s="3160"/>
      <c r="D131" s="3123"/>
      <c r="E131" s="3224"/>
      <c r="F131" s="3156"/>
      <c r="G131" s="3133"/>
      <c r="H131" s="609"/>
    </row>
    <row r="132" spans="1:8" ht="15" customHeight="1" thickBot="1" x14ac:dyDescent="0.25">
      <c r="A132" s="2763" t="s">
        <v>222</v>
      </c>
      <c r="B132" s="245" t="s">
        <v>2</v>
      </c>
      <c r="C132" s="370" t="s">
        <v>152</v>
      </c>
      <c r="D132" s="245" t="s">
        <v>153</v>
      </c>
      <c r="E132" s="217" t="s">
        <v>222</v>
      </c>
      <c r="F132" s="217" t="s">
        <v>222</v>
      </c>
      <c r="G132" s="671" t="s">
        <v>6</v>
      </c>
      <c r="H132" s="609"/>
    </row>
    <row r="133" spans="1:8" s="630" customFormat="1" ht="12.75" customHeight="1" x14ac:dyDescent="0.25">
      <c r="A133" s="974"/>
      <c r="B133" s="986" t="s">
        <v>6</v>
      </c>
      <c r="C133" s="976" t="s">
        <v>6</v>
      </c>
      <c r="D133" s="987" t="s">
        <v>621</v>
      </c>
      <c r="E133" s="911"/>
      <c r="F133" s="2125"/>
      <c r="G133" s="240"/>
    </row>
    <row r="134" spans="1:8" s="630" customFormat="1" ht="12.75" customHeight="1" x14ac:dyDescent="0.25">
      <c r="A134" s="644">
        <v>150</v>
      </c>
      <c r="B134" s="907" t="s">
        <v>2</v>
      </c>
      <c r="C134" s="2781" t="s">
        <v>644</v>
      </c>
      <c r="D134" s="2782" t="s">
        <v>1684</v>
      </c>
      <c r="E134" s="561">
        <v>200</v>
      </c>
      <c r="F134" s="654">
        <v>200</v>
      </c>
      <c r="G134" s="1880"/>
    </row>
    <row r="135" spans="1:8" s="630" customFormat="1" ht="33.75" x14ac:dyDescent="0.25">
      <c r="A135" s="644">
        <v>200</v>
      </c>
      <c r="B135" s="907" t="s">
        <v>2</v>
      </c>
      <c r="C135" s="1293" t="s">
        <v>1401</v>
      </c>
      <c r="D135" s="908" t="s">
        <v>646</v>
      </c>
      <c r="E135" s="561">
        <v>200</v>
      </c>
      <c r="F135" s="654">
        <v>200</v>
      </c>
      <c r="G135" s="1876"/>
    </row>
    <row r="136" spans="1:8" s="630" customFormat="1" ht="12.75" customHeight="1" x14ac:dyDescent="0.25">
      <c r="A136" s="735">
        <v>100</v>
      </c>
      <c r="B136" s="907" t="s">
        <v>2</v>
      </c>
      <c r="C136" s="753" t="s">
        <v>951</v>
      </c>
      <c r="D136" s="914" t="s">
        <v>2046</v>
      </c>
      <c r="E136" s="236">
        <v>150</v>
      </c>
      <c r="F136" s="237">
        <v>150</v>
      </c>
      <c r="G136" s="1875"/>
      <c r="H136" s="559"/>
    </row>
    <row r="137" spans="1:8" s="630" customFormat="1" ht="12.75" customHeight="1" x14ac:dyDescent="0.25">
      <c r="A137" s="735">
        <v>40</v>
      </c>
      <c r="B137" s="907" t="s">
        <v>2</v>
      </c>
      <c r="C137" s="753" t="s">
        <v>2047</v>
      </c>
      <c r="D137" s="914" t="s">
        <v>1609</v>
      </c>
      <c r="E137" s="236">
        <v>40</v>
      </c>
      <c r="F137" s="237">
        <v>40</v>
      </c>
      <c r="G137" s="1875"/>
      <c r="H137" s="559"/>
    </row>
    <row r="138" spans="1:8" s="630" customFormat="1" ht="12.75" customHeight="1" x14ac:dyDescent="0.25">
      <c r="A138" s="850">
        <v>500</v>
      </c>
      <c r="B138" s="907" t="s">
        <v>2</v>
      </c>
      <c r="C138" s="1534" t="s">
        <v>1605</v>
      </c>
      <c r="D138" s="1535" t="s">
        <v>1495</v>
      </c>
      <c r="E138" s="561">
        <v>750</v>
      </c>
      <c r="F138" s="654">
        <v>750</v>
      </c>
      <c r="G138" s="1877"/>
      <c r="H138" s="559"/>
    </row>
    <row r="139" spans="1:8" s="630" customFormat="1" ht="12.75" customHeight="1" x14ac:dyDescent="0.25">
      <c r="A139" s="850">
        <v>70</v>
      </c>
      <c r="B139" s="907" t="s">
        <v>2</v>
      </c>
      <c r="C139" s="1613" t="s">
        <v>2048</v>
      </c>
      <c r="D139" s="1614" t="s">
        <v>1884</v>
      </c>
      <c r="E139" s="561">
        <v>70</v>
      </c>
      <c r="F139" s="654">
        <v>70</v>
      </c>
      <c r="G139" s="1877"/>
      <c r="H139" s="559"/>
    </row>
    <row r="140" spans="1:8" s="630" customFormat="1" ht="12.75" customHeight="1" x14ac:dyDescent="0.25">
      <c r="A140" s="850">
        <v>900</v>
      </c>
      <c r="B140" s="907" t="s">
        <v>2</v>
      </c>
      <c r="C140" s="1999" t="s">
        <v>2049</v>
      </c>
      <c r="D140" s="2000" t="s">
        <v>1885</v>
      </c>
      <c r="E140" s="561">
        <v>1000</v>
      </c>
      <c r="F140" s="654">
        <v>1000</v>
      </c>
      <c r="G140" s="1877"/>
      <c r="H140" s="559"/>
    </row>
    <row r="141" spans="1:8" s="630" customFormat="1" x14ac:dyDescent="0.25">
      <c r="A141" s="850"/>
      <c r="B141" s="907" t="s">
        <v>2</v>
      </c>
      <c r="C141" s="1613" t="s">
        <v>2417</v>
      </c>
      <c r="D141" s="1614" t="s">
        <v>2418</v>
      </c>
      <c r="E141" s="561">
        <v>100</v>
      </c>
      <c r="F141" s="654">
        <v>100</v>
      </c>
      <c r="G141" s="2780"/>
      <c r="H141" s="668"/>
    </row>
    <row r="142" spans="1:8" s="630" customFormat="1" x14ac:dyDescent="0.25">
      <c r="A142" s="850"/>
      <c r="B142" s="907" t="s">
        <v>2</v>
      </c>
      <c r="C142" s="1613" t="s">
        <v>2419</v>
      </c>
      <c r="D142" s="1614" t="s">
        <v>2199</v>
      </c>
      <c r="E142" s="561">
        <v>200</v>
      </c>
      <c r="F142" s="654">
        <v>200</v>
      </c>
      <c r="G142" s="2780"/>
      <c r="H142" s="668"/>
    </row>
    <row r="143" spans="1:8" s="630" customFormat="1" x14ac:dyDescent="0.25">
      <c r="A143" s="850"/>
      <c r="B143" s="907" t="s">
        <v>2</v>
      </c>
      <c r="C143" s="1999" t="s">
        <v>2420</v>
      </c>
      <c r="D143" s="1614" t="s">
        <v>2201</v>
      </c>
      <c r="E143" s="561">
        <v>15000</v>
      </c>
      <c r="F143" s="654">
        <v>15000</v>
      </c>
      <c r="G143" s="2780"/>
      <c r="H143" s="668"/>
    </row>
    <row r="144" spans="1:8" s="630" customFormat="1" x14ac:dyDescent="0.25">
      <c r="A144" s="850"/>
      <c r="B144" s="907" t="s">
        <v>2</v>
      </c>
      <c r="C144" s="1613" t="s">
        <v>2421</v>
      </c>
      <c r="D144" s="1614" t="s">
        <v>2200</v>
      </c>
      <c r="E144" s="561">
        <v>2500</v>
      </c>
      <c r="F144" s="654">
        <v>2500</v>
      </c>
      <c r="G144" s="2780"/>
      <c r="H144" s="668"/>
    </row>
    <row r="145" spans="1:8" s="630" customFormat="1" x14ac:dyDescent="0.25">
      <c r="A145" s="974">
        <v>0</v>
      </c>
      <c r="B145" s="986" t="s">
        <v>6</v>
      </c>
      <c r="C145" s="976" t="s">
        <v>6</v>
      </c>
      <c r="D145" s="987" t="s">
        <v>2416</v>
      </c>
      <c r="E145" s="911">
        <f>E146</f>
        <v>12000</v>
      </c>
      <c r="F145" s="912">
        <f>F146</f>
        <v>12000</v>
      </c>
      <c r="G145" s="2780"/>
      <c r="H145" s="668"/>
    </row>
    <row r="146" spans="1:8" s="630" customFormat="1" x14ac:dyDescent="0.25">
      <c r="A146" s="850"/>
      <c r="B146" s="907" t="s">
        <v>2</v>
      </c>
      <c r="C146" s="1613" t="s">
        <v>2197</v>
      </c>
      <c r="D146" s="1614" t="s">
        <v>2198</v>
      </c>
      <c r="E146" s="561">
        <v>12000</v>
      </c>
      <c r="F146" s="654">
        <v>12000</v>
      </c>
      <c r="G146" s="2780"/>
      <c r="H146" s="668"/>
    </row>
    <row r="147" spans="1:8" s="630" customFormat="1" ht="12.75" customHeight="1" x14ac:dyDescent="0.25">
      <c r="A147" s="974">
        <v>100</v>
      </c>
      <c r="B147" s="909" t="s">
        <v>6</v>
      </c>
      <c r="C147" s="976" t="s">
        <v>6</v>
      </c>
      <c r="D147" s="987" t="s">
        <v>647</v>
      </c>
      <c r="E147" s="911">
        <f>E148</f>
        <v>200</v>
      </c>
      <c r="F147" s="912">
        <f>F148</f>
        <v>200</v>
      </c>
      <c r="G147" s="1880"/>
    </row>
    <row r="148" spans="1:8" s="630" customFormat="1" ht="23.25" thickBot="1" x14ac:dyDescent="0.3">
      <c r="A148" s="741">
        <v>100</v>
      </c>
      <c r="B148" s="2001" t="s">
        <v>2</v>
      </c>
      <c r="C148" s="530" t="s">
        <v>648</v>
      </c>
      <c r="D148" s="2002" t="s">
        <v>1685</v>
      </c>
      <c r="E148" s="243">
        <v>200</v>
      </c>
      <c r="F148" s="244">
        <v>200</v>
      </c>
      <c r="G148" s="1997"/>
    </row>
    <row r="150" spans="1:8" s="630" customFormat="1" ht="18.75" customHeight="1" x14ac:dyDescent="0.25">
      <c r="B150" s="683" t="s">
        <v>649</v>
      </c>
      <c r="C150" s="161"/>
      <c r="D150" s="161"/>
      <c r="E150" s="161"/>
      <c r="F150" s="161"/>
      <c r="G150" s="161"/>
      <c r="H150" s="559"/>
    </row>
    <row r="151" spans="1:8" s="630" customFormat="1" ht="12.75" customHeight="1" thickBot="1" x14ac:dyDescent="0.3">
      <c r="B151" s="661"/>
      <c r="C151" s="661"/>
      <c r="D151" s="661"/>
      <c r="E151" s="143"/>
      <c r="F151" s="143"/>
      <c r="G151" s="143" t="s">
        <v>105</v>
      </c>
      <c r="H151" s="559"/>
    </row>
    <row r="152" spans="1:8" s="630" customFormat="1" ht="12.75" customHeight="1" x14ac:dyDescent="0.25">
      <c r="A152" s="3116" t="s">
        <v>1828</v>
      </c>
      <c r="B152" s="3203" t="s">
        <v>148</v>
      </c>
      <c r="C152" s="3207" t="s">
        <v>650</v>
      </c>
      <c r="D152" s="3122" t="s">
        <v>270</v>
      </c>
      <c r="E152" s="3223" t="s">
        <v>1951</v>
      </c>
      <c r="F152" s="3128" t="s">
        <v>1952</v>
      </c>
      <c r="G152" s="3132" t="s">
        <v>151</v>
      </c>
      <c r="H152" s="559"/>
    </row>
    <row r="153" spans="1:8" s="630" customFormat="1" ht="13.5" customHeight="1" thickBot="1" x14ac:dyDescent="0.3">
      <c r="A153" s="3117"/>
      <c r="B153" s="3204"/>
      <c r="C153" s="3208"/>
      <c r="D153" s="3123"/>
      <c r="E153" s="3224"/>
      <c r="F153" s="3156"/>
      <c r="G153" s="3133"/>
      <c r="H153" s="559"/>
    </row>
    <row r="154" spans="1:8" s="630" customFormat="1" ht="15" customHeight="1" thickBot="1" x14ac:dyDescent="0.3">
      <c r="A154" s="147">
        <f>A155</f>
        <v>0</v>
      </c>
      <c r="B154" s="145" t="s">
        <v>2</v>
      </c>
      <c r="C154" s="245" t="s">
        <v>152</v>
      </c>
      <c r="D154" s="245" t="s">
        <v>153</v>
      </c>
      <c r="E154" s="147">
        <f>E155</f>
        <v>0</v>
      </c>
      <c r="F154" s="745">
        <v>0</v>
      </c>
      <c r="G154" s="671" t="s">
        <v>6</v>
      </c>
      <c r="H154" s="559"/>
    </row>
    <row r="155" spans="1:8" s="630" customFormat="1" ht="12.75" customHeight="1" x14ac:dyDescent="0.25">
      <c r="A155" s="732">
        <v>0</v>
      </c>
      <c r="B155" s="746" t="s">
        <v>6</v>
      </c>
      <c r="C155" s="747" t="s">
        <v>6</v>
      </c>
      <c r="D155" s="919" t="s">
        <v>271</v>
      </c>
      <c r="E155" s="706">
        <f>SUM(E156:E156)</f>
        <v>0</v>
      </c>
      <c r="F155" s="920">
        <f>SUM(F156:F156)</f>
        <v>0</v>
      </c>
      <c r="G155" s="849"/>
      <c r="H155" s="559"/>
    </row>
    <row r="156" spans="1:8" s="630" customFormat="1" ht="12.75" customHeight="1" thickBot="1" x14ac:dyDescent="0.3">
      <c r="A156" s="921"/>
      <c r="B156" s="922"/>
      <c r="C156" s="923"/>
      <c r="D156" s="924"/>
      <c r="E156" s="417"/>
      <c r="F156" s="925"/>
      <c r="G156" s="926"/>
      <c r="H156" s="559"/>
    </row>
    <row r="157" spans="1:8" s="630" customFormat="1" ht="12.75" customHeight="1" x14ac:dyDescent="0.2">
      <c r="A157" s="609"/>
      <c r="B157" s="915"/>
      <c r="C157" s="916"/>
      <c r="D157" s="917"/>
      <c r="E157" s="918"/>
      <c r="F157" s="918"/>
      <c r="G157" s="918"/>
      <c r="H157" s="559"/>
    </row>
    <row r="158" spans="1:8" s="630" customFormat="1" ht="18.75" customHeight="1" x14ac:dyDescent="0.25">
      <c r="A158" s="609"/>
      <c r="B158" s="683" t="s">
        <v>651</v>
      </c>
      <c r="C158" s="161"/>
      <c r="D158" s="161"/>
      <c r="E158" s="161"/>
      <c r="F158" s="161"/>
      <c r="G158" s="161"/>
      <c r="H158" s="426"/>
    </row>
    <row r="159" spans="1:8" s="630" customFormat="1" ht="12.75" customHeight="1" thickBot="1" x14ac:dyDescent="0.3">
      <c r="B159" s="661"/>
      <c r="C159" s="754"/>
      <c r="D159" s="661"/>
      <c r="E159" s="190"/>
      <c r="F159" s="190"/>
      <c r="G159" s="143" t="s">
        <v>105</v>
      </c>
      <c r="H159" s="387"/>
    </row>
    <row r="160" spans="1:8" s="630" customFormat="1" ht="11.25" customHeight="1" x14ac:dyDescent="0.25">
      <c r="A160" s="3116" t="s">
        <v>1828</v>
      </c>
      <c r="B160" s="3230" t="s">
        <v>148</v>
      </c>
      <c r="C160" s="3205" t="s">
        <v>652</v>
      </c>
      <c r="D160" s="3122" t="s">
        <v>332</v>
      </c>
      <c r="E160" s="3223" t="s">
        <v>1951</v>
      </c>
      <c r="F160" s="3128" t="s">
        <v>1952</v>
      </c>
      <c r="G160" s="3132" t="s">
        <v>151</v>
      </c>
    </row>
    <row r="161" spans="1:8" s="630" customFormat="1" ht="18" customHeight="1" thickBot="1" x14ac:dyDescent="0.3">
      <c r="A161" s="3117"/>
      <c r="B161" s="3231"/>
      <c r="C161" s="3206"/>
      <c r="D161" s="3123"/>
      <c r="E161" s="3224"/>
      <c r="F161" s="3156"/>
      <c r="G161" s="3133"/>
    </row>
    <row r="162" spans="1:8" s="630" customFormat="1" ht="15" customHeight="1" thickBot="1" x14ac:dyDescent="0.3">
      <c r="A162" s="224">
        <f>SUM(A163:A166)</f>
        <v>3471.0259999999998</v>
      </c>
      <c r="B162" s="1021" t="s">
        <v>2</v>
      </c>
      <c r="C162" s="581" t="s">
        <v>152</v>
      </c>
      <c r="D162" s="226" t="s">
        <v>153</v>
      </c>
      <c r="E162" s="224">
        <f>SUM(E163:E168)</f>
        <v>9442.43</v>
      </c>
      <c r="F162" s="224">
        <f>SUM(F163:F168)</f>
        <v>9442.43</v>
      </c>
      <c r="G162" s="1882" t="s">
        <v>6</v>
      </c>
    </row>
    <row r="163" spans="1:8" ht="21.75" customHeight="1" x14ac:dyDescent="0.2">
      <c r="A163" s="371">
        <v>596.02599999999995</v>
      </c>
      <c r="B163" s="755" t="s">
        <v>2</v>
      </c>
      <c r="C163" s="1883" t="s">
        <v>1888</v>
      </c>
      <c r="D163" s="1884" t="s">
        <v>1886</v>
      </c>
      <c r="E163" s="372">
        <v>630.23</v>
      </c>
      <c r="F163" s="1885">
        <v>630.23</v>
      </c>
      <c r="G163" s="927"/>
      <c r="H163" s="630"/>
    </row>
    <row r="164" spans="1:8" ht="21.75" customHeight="1" x14ac:dyDescent="0.2">
      <c r="A164" s="379"/>
      <c r="B164" s="750"/>
      <c r="C164" s="1295"/>
      <c r="D164" s="928" t="s">
        <v>1889</v>
      </c>
      <c r="E164" s="383"/>
      <c r="F164" s="1886"/>
      <c r="G164" s="929"/>
      <c r="H164" s="630"/>
    </row>
    <row r="165" spans="1:8" ht="12.75" customHeight="1" x14ac:dyDescent="0.2">
      <c r="A165" s="379">
        <v>2875</v>
      </c>
      <c r="B165" s="750" t="s">
        <v>2</v>
      </c>
      <c r="C165" s="1295" t="s">
        <v>2050</v>
      </c>
      <c r="D165" s="928" t="s">
        <v>1887</v>
      </c>
      <c r="E165" s="380">
        <v>2875</v>
      </c>
      <c r="F165" s="1881">
        <v>2875</v>
      </c>
      <c r="G165" s="752"/>
      <c r="H165" s="630"/>
    </row>
    <row r="166" spans="1:8" ht="12.75" customHeight="1" x14ac:dyDescent="0.2">
      <c r="A166" s="379"/>
      <c r="B166" s="750" t="s">
        <v>2</v>
      </c>
      <c r="C166" s="1295"/>
      <c r="D166" s="928" t="s">
        <v>1890</v>
      </c>
      <c r="E166" s="383"/>
      <c r="F166" s="1886"/>
      <c r="G166" s="929"/>
      <c r="H166" s="630"/>
    </row>
    <row r="167" spans="1:8" ht="12.75" customHeight="1" x14ac:dyDescent="0.2">
      <c r="A167" s="374"/>
      <c r="B167" s="1340" t="s">
        <v>2</v>
      </c>
      <c r="C167" s="2128" t="s">
        <v>2203</v>
      </c>
      <c r="D167" s="2129" t="s">
        <v>2665</v>
      </c>
      <c r="E167" s="2791">
        <v>3437.2</v>
      </c>
      <c r="F167" s="2792">
        <v>3437.2</v>
      </c>
      <c r="G167" s="1850"/>
      <c r="H167" s="630"/>
    </row>
    <row r="168" spans="1:8" ht="12.75" customHeight="1" thickBot="1" x14ac:dyDescent="0.25">
      <c r="A168" s="2787"/>
      <c r="B168" s="2448" t="s">
        <v>2</v>
      </c>
      <c r="C168" s="2788" t="s">
        <v>2205</v>
      </c>
      <c r="D168" s="2789" t="s">
        <v>2204</v>
      </c>
      <c r="E168" s="417">
        <v>2500</v>
      </c>
      <c r="F168" s="744">
        <v>2500</v>
      </c>
      <c r="G168" s="2790"/>
      <c r="H168" s="630"/>
    </row>
    <row r="169" spans="1:8" ht="12.75" customHeight="1" x14ac:dyDescent="0.2">
      <c r="A169" s="385"/>
      <c r="B169" s="668"/>
      <c r="C169" s="930"/>
      <c r="D169" s="558"/>
      <c r="E169" s="378"/>
      <c r="F169" s="630"/>
      <c r="G169" s="630"/>
      <c r="H169" s="630"/>
    </row>
    <row r="170" spans="1:8" ht="18.75" customHeight="1" x14ac:dyDescent="0.25">
      <c r="B170" s="259" t="s">
        <v>653</v>
      </c>
      <c r="C170" s="259"/>
      <c r="D170" s="259"/>
      <c r="E170" s="259"/>
      <c r="F170" s="259"/>
      <c r="G170" s="259"/>
      <c r="H170" s="931"/>
    </row>
    <row r="171" spans="1:8" ht="12.75" customHeight="1" thickBot="1" x14ac:dyDescent="0.3">
      <c r="B171" s="2"/>
      <c r="C171" s="2"/>
      <c r="D171" s="2"/>
      <c r="E171" s="260"/>
      <c r="F171" s="260"/>
      <c r="G171" s="260" t="s">
        <v>105</v>
      </c>
      <c r="H171" s="261"/>
    </row>
    <row r="172" spans="1:8" ht="12.75" customHeight="1" x14ac:dyDescent="0.2">
      <c r="A172" s="3116" t="s">
        <v>1828</v>
      </c>
      <c r="B172" s="3138" t="s">
        <v>273</v>
      </c>
      <c r="C172" s="3140" t="s">
        <v>654</v>
      </c>
      <c r="D172" s="3122" t="s">
        <v>274</v>
      </c>
      <c r="E172" s="3223" t="s">
        <v>1951</v>
      </c>
      <c r="F172" s="3128" t="s">
        <v>1952</v>
      </c>
      <c r="G172" s="3132" t="s">
        <v>151</v>
      </c>
      <c r="H172" s="609"/>
    </row>
    <row r="173" spans="1:8" ht="12.75" customHeight="1" thickBot="1" x14ac:dyDescent="0.25">
      <c r="A173" s="3117"/>
      <c r="B173" s="3163"/>
      <c r="C173" s="3160"/>
      <c r="D173" s="3123"/>
      <c r="E173" s="3224"/>
      <c r="F173" s="3156"/>
      <c r="G173" s="3133"/>
      <c r="H173" s="609"/>
    </row>
    <row r="174" spans="1:8" s="630" customFormat="1" ht="15" customHeight="1" thickBot="1" x14ac:dyDescent="0.3">
      <c r="A174" s="761">
        <f>A175</f>
        <v>21000</v>
      </c>
      <c r="B174" s="263" t="s">
        <v>1</v>
      </c>
      <c r="C174" s="264" t="s">
        <v>152</v>
      </c>
      <c r="D174" s="760" t="s">
        <v>276</v>
      </c>
      <c r="E174" s="932">
        <f>E175</f>
        <v>21000</v>
      </c>
      <c r="F174" s="761">
        <f>F175</f>
        <v>23300</v>
      </c>
      <c r="G174" s="2923" t="s">
        <v>2686</v>
      </c>
    </row>
    <row r="175" spans="1:8" s="630" customFormat="1" ht="22.5" customHeight="1" x14ac:dyDescent="0.25">
      <c r="A175" s="933">
        <f>SUM(A176:A185)</f>
        <v>21000</v>
      </c>
      <c r="B175" s="518" t="s">
        <v>2</v>
      </c>
      <c r="C175" s="596" t="s">
        <v>6</v>
      </c>
      <c r="D175" s="763" t="s">
        <v>655</v>
      </c>
      <c r="E175" s="934">
        <f>SUM(E176:E185)</f>
        <v>21000</v>
      </c>
      <c r="F175" s="765">
        <f>SUM(F176:F185)</f>
        <v>23300</v>
      </c>
      <c r="G175" s="766"/>
    </row>
    <row r="176" spans="1:8" x14ac:dyDescent="0.2">
      <c r="A176" s="810">
        <v>2700</v>
      </c>
      <c r="B176" s="275" t="s">
        <v>2</v>
      </c>
      <c r="C176" s="935" t="s">
        <v>656</v>
      </c>
      <c r="D176" s="936" t="s">
        <v>657</v>
      </c>
      <c r="E176" s="937">
        <v>2700</v>
      </c>
      <c r="F176" s="864">
        <v>5000</v>
      </c>
      <c r="G176" s="844" t="s">
        <v>2666</v>
      </c>
      <c r="H176" s="609"/>
    </row>
    <row r="177" spans="1:8" x14ac:dyDescent="0.2">
      <c r="A177" s="810">
        <v>15000</v>
      </c>
      <c r="B177" s="275" t="s">
        <v>2</v>
      </c>
      <c r="C177" s="935" t="s">
        <v>658</v>
      </c>
      <c r="D177" s="936" t="s">
        <v>659</v>
      </c>
      <c r="E177" s="937">
        <v>15000</v>
      </c>
      <c r="F177" s="864">
        <v>15000</v>
      </c>
      <c r="G177" s="938"/>
      <c r="H177" s="609"/>
    </row>
    <row r="178" spans="1:8" x14ac:dyDescent="0.2">
      <c r="A178" s="1334"/>
      <c r="B178" s="602" t="s">
        <v>2</v>
      </c>
      <c r="C178" s="935" t="s">
        <v>660</v>
      </c>
      <c r="D178" s="939" t="s">
        <v>661</v>
      </c>
      <c r="E178" s="940"/>
      <c r="F178" s="941"/>
      <c r="G178" s="942"/>
      <c r="H178" s="609"/>
    </row>
    <row r="179" spans="1:8" x14ac:dyDescent="0.2">
      <c r="A179" s="1334"/>
      <c r="B179" s="602" t="s">
        <v>2</v>
      </c>
      <c r="C179" s="935" t="s">
        <v>1354</v>
      </c>
      <c r="D179" s="943" t="s">
        <v>662</v>
      </c>
      <c r="E179" s="940"/>
      <c r="F179" s="941"/>
      <c r="G179" s="942"/>
      <c r="H179" s="609"/>
    </row>
    <row r="180" spans="1:8" x14ac:dyDescent="0.2">
      <c r="A180" s="810"/>
      <c r="B180" s="275" t="s">
        <v>2</v>
      </c>
      <c r="C180" s="935" t="s">
        <v>663</v>
      </c>
      <c r="D180" s="944" t="s">
        <v>664</v>
      </c>
      <c r="E180" s="937"/>
      <c r="F180" s="864"/>
      <c r="G180" s="938"/>
      <c r="H180" s="609"/>
    </row>
    <row r="181" spans="1:8" x14ac:dyDescent="0.2">
      <c r="A181" s="1334">
        <v>1300</v>
      </c>
      <c r="B181" s="602" t="s">
        <v>2</v>
      </c>
      <c r="C181" s="935" t="s">
        <v>665</v>
      </c>
      <c r="D181" s="943" t="s">
        <v>1355</v>
      </c>
      <c r="E181" s="940">
        <v>1300</v>
      </c>
      <c r="F181" s="941">
        <v>1300</v>
      </c>
      <c r="G181" s="942"/>
      <c r="H181" s="609"/>
    </row>
    <row r="182" spans="1:8" x14ac:dyDescent="0.2">
      <c r="A182" s="810"/>
      <c r="B182" s="602" t="s">
        <v>2</v>
      </c>
      <c r="C182" s="935" t="s">
        <v>1357</v>
      </c>
      <c r="D182" s="899" t="s">
        <v>1356</v>
      </c>
      <c r="E182" s="945"/>
      <c r="F182" s="946"/>
      <c r="G182" s="947"/>
    </row>
    <row r="183" spans="1:8" x14ac:dyDescent="0.2">
      <c r="A183" s="810"/>
      <c r="B183" s="602" t="s">
        <v>2</v>
      </c>
      <c r="C183" s="935" t="s">
        <v>1358</v>
      </c>
      <c r="D183" s="899" t="s">
        <v>1359</v>
      </c>
      <c r="E183" s="945"/>
      <c r="F183" s="946"/>
      <c r="G183" s="947"/>
    </row>
    <row r="184" spans="1:8" x14ac:dyDescent="0.2">
      <c r="A184" s="810"/>
      <c r="B184" s="602" t="s">
        <v>2</v>
      </c>
      <c r="C184" s="935" t="s">
        <v>1361</v>
      </c>
      <c r="D184" s="899" t="s">
        <v>1360</v>
      </c>
      <c r="E184" s="945"/>
      <c r="F184" s="946"/>
      <c r="G184" s="947"/>
    </row>
    <row r="185" spans="1:8" ht="12" thickBot="1" x14ac:dyDescent="0.25">
      <c r="A185" s="767">
        <v>2000</v>
      </c>
      <c r="B185" s="604" t="s">
        <v>2</v>
      </c>
      <c r="C185" s="1469" t="s">
        <v>1362</v>
      </c>
      <c r="D185" s="1470" t="s">
        <v>1363</v>
      </c>
      <c r="E185" s="948">
        <v>2000</v>
      </c>
      <c r="F185" s="949">
        <v>2000</v>
      </c>
      <c r="G185" s="950"/>
    </row>
    <row r="186" spans="1:8" x14ac:dyDescent="0.2">
      <c r="D186" s="564"/>
      <c r="E186" s="707"/>
      <c r="F186" s="707"/>
      <c r="G186" s="707"/>
    </row>
    <row r="187" spans="1:8" x14ac:dyDescent="0.2">
      <c r="D187" s="564"/>
      <c r="E187" s="707"/>
      <c r="F187" s="707"/>
      <c r="G187" s="707"/>
    </row>
  </sheetData>
  <mergeCells count="77">
    <mergeCell ref="F70:F71"/>
    <mergeCell ref="G70:G71"/>
    <mergeCell ref="A130:A131"/>
    <mergeCell ref="B130:B131"/>
    <mergeCell ref="C130:C131"/>
    <mergeCell ref="D130:D131"/>
    <mergeCell ref="E130:E131"/>
    <mergeCell ref="F130:F131"/>
    <mergeCell ref="G130:G131"/>
    <mergeCell ref="A70:A71"/>
    <mergeCell ref="B70:B71"/>
    <mergeCell ref="C70:C71"/>
    <mergeCell ref="D70:D71"/>
    <mergeCell ref="E70:E71"/>
    <mergeCell ref="F81:F82"/>
    <mergeCell ref="G81:G82"/>
    <mergeCell ref="C5:E5"/>
    <mergeCell ref="C7:C8"/>
    <mergeCell ref="D7:D8"/>
    <mergeCell ref="E7:E8"/>
    <mergeCell ref="A3:H3"/>
    <mergeCell ref="A1:H1"/>
    <mergeCell ref="G22:G23"/>
    <mergeCell ref="A38:A39"/>
    <mergeCell ref="B38:B39"/>
    <mergeCell ref="C38:C39"/>
    <mergeCell ref="D38:D39"/>
    <mergeCell ref="E38:E39"/>
    <mergeCell ref="F38:F39"/>
    <mergeCell ref="G38:G39"/>
    <mergeCell ref="A22:A23"/>
    <mergeCell ref="B22:B23"/>
    <mergeCell ref="C22:C23"/>
    <mergeCell ref="D22:D23"/>
    <mergeCell ref="E22:E23"/>
    <mergeCell ref="F22:F23"/>
    <mergeCell ref="H38:H39"/>
    <mergeCell ref="A47:A48"/>
    <mergeCell ref="B47:B48"/>
    <mergeCell ref="C47:C48"/>
    <mergeCell ref="D47:D48"/>
    <mergeCell ref="E47:E48"/>
    <mergeCell ref="F47:F48"/>
    <mergeCell ref="G47:G48"/>
    <mergeCell ref="G104:G105"/>
    <mergeCell ref="A152:A153"/>
    <mergeCell ref="B152:B153"/>
    <mergeCell ref="C152:C153"/>
    <mergeCell ref="D152:D153"/>
    <mergeCell ref="E152:E153"/>
    <mergeCell ref="F152:F153"/>
    <mergeCell ref="G152:G153"/>
    <mergeCell ref="A104:A105"/>
    <mergeCell ref="B104:B105"/>
    <mergeCell ref="C104:C105"/>
    <mergeCell ref="D104:D105"/>
    <mergeCell ref="E104:E105"/>
    <mergeCell ref="F104:F105"/>
    <mergeCell ref="G160:G161"/>
    <mergeCell ref="A172:A173"/>
    <mergeCell ref="B172:B173"/>
    <mergeCell ref="C172:C173"/>
    <mergeCell ref="D172:D173"/>
    <mergeCell ref="E172:E173"/>
    <mergeCell ref="F172:F173"/>
    <mergeCell ref="G172:G173"/>
    <mergeCell ref="A160:A161"/>
    <mergeCell ref="B160:B161"/>
    <mergeCell ref="C160:C161"/>
    <mergeCell ref="D160:D161"/>
    <mergeCell ref="E160:E161"/>
    <mergeCell ref="F160:F161"/>
    <mergeCell ref="A81:A82"/>
    <mergeCell ref="B81:B82"/>
    <mergeCell ref="C81:C82"/>
    <mergeCell ref="D81:D82"/>
    <mergeCell ref="E81:E82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2" orientation="portrait" r:id="rId1"/>
  <headerFooter alignWithMargins="0"/>
  <rowBreaks count="2" manualBreakCount="2">
    <brk id="66" max="16383" man="1"/>
    <brk id="126" max="16383" man="1"/>
  </rowBreaks>
  <ignoredErrors>
    <ignoredError sqref="C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42356-9B1B-42D4-9F15-148572480D1D}">
  <sheetPr>
    <tabColor theme="0" tint="-4.9989318521683403E-2"/>
  </sheetPr>
  <dimension ref="A4:N61"/>
  <sheetViews>
    <sheetView workbookViewId="0">
      <selection activeCell="A4" sqref="A4:N4"/>
    </sheetView>
  </sheetViews>
  <sheetFormatPr defaultColWidth="9.140625" defaultRowHeight="12.75" x14ac:dyDescent="0.2"/>
  <cols>
    <col min="1" max="16384" width="9.140625" style="2474"/>
  </cols>
  <sheetData>
    <row r="4" spans="1:14" ht="15.75" x14ac:dyDescent="0.25">
      <c r="A4" s="3003" t="s">
        <v>2470</v>
      </c>
      <c r="B4" s="3003"/>
      <c r="C4" s="3003"/>
      <c r="D4" s="3003"/>
      <c r="E4" s="3003"/>
      <c r="F4" s="3003"/>
      <c r="G4" s="3003"/>
      <c r="H4" s="3003"/>
      <c r="I4" s="3003"/>
      <c r="J4" s="3003"/>
      <c r="K4" s="3003"/>
      <c r="L4" s="3003"/>
      <c r="M4" s="3003"/>
      <c r="N4" s="3003"/>
    </row>
    <row r="6" spans="1:14" x14ac:dyDescent="0.2">
      <c r="A6" s="2475" t="s">
        <v>1828</v>
      </c>
      <c r="B6" s="3002" t="s">
        <v>2471</v>
      </c>
      <c r="C6" s="3002"/>
      <c r="D6" s="3002"/>
      <c r="E6" s="3002"/>
      <c r="F6" s="3002"/>
      <c r="G6" s="2475" t="s">
        <v>2472</v>
      </c>
      <c r="H6" s="2477" t="s">
        <v>2473</v>
      </c>
      <c r="I6" s="2477"/>
      <c r="J6" s="2477"/>
      <c r="K6" s="2477"/>
      <c r="L6" s="2477"/>
      <c r="M6" s="2477"/>
      <c r="N6" s="2477"/>
    </row>
    <row r="7" spans="1:14" x14ac:dyDescent="0.2">
      <c r="A7" s="2475" t="s">
        <v>2474</v>
      </c>
      <c r="B7" s="2476" t="s">
        <v>2475</v>
      </c>
      <c r="C7" s="2476"/>
      <c r="D7" s="2476"/>
      <c r="E7" s="2476"/>
      <c r="F7" s="2476"/>
      <c r="G7" s="2475">
        <v>910</v>
      </c>
      <c r="H7" s="2477" t="s">
        <v>68</v>
      </c>
      <c r="I7" s="2477"/>
      <c r="J7" s="2477"/>
      <c r="K7" s="2477"/>
      <c r="L7" s="2477"/>
      <c r="M7" s="2477"/>
      <c r="N7" s="2477"/>
    </row>
    <row r="8" spans="1:14" x14ac:dyDescent="0.2">
      <c r="A8" s="2475" t="s">
        <v>1952</v>
      </c>
      <c r="B8" s="2476" t="s">
        <v>2476</v>
      </c>
      <c r="C8" s="2476"/>
      <c r="D8" s="2476"/>
      <c r="E8" s="2476"/>
      <c r="F8" s="2476"/>
      <c r="G8" s="2475">
        <v>911</v>
      </c>
      <c r="H8" s="2477" t="s">
        <v>69</v>
      </c>
      <c r="I8" s="2477"/>
      <c r="J8" s="2477"/>
      <c r="K8" s="2477"/>
      <c r="L8" s="2477"/>
      <c r="M8" s="2477"/>
      <c r="N8" s="2477"/>
    </row>
    <row r="9" spans="1:14" x14ac:dyDescent="0.2">
      <c r="A9" s="2475" t="s">
        <v>2477</v>
      </c>
      <c r="B9" s="3004" t="s">
        <v>2478</v>
      </c>
      <c r="C9" s="3004"/>
      <c r="D9" s="3004"/>
      <c r="E9" s="3004"/>
      <c r="F9" s="3004"/>
      <c r="G9" s="2475">
        <v>912</v>
      </c>
      <c r="H9" s="2477" t="s">
        <v>2479</v>
      </c>
      <c r="I9" s="2476"/>
      <c r="J9" s="2476"/>
      <c r="K9" s="2476"/>
      <c r="L9" s="2477"/>
      <c r="M9" s="2477"/>
      <c r="N9" s="2477"/>
    </row>
    <row r="10" spans="1:14" x14ac:dyDescent="0.2">
      <c r="A10" s="2475" t="s">
        <v>4</v>
      </c>
      <c r="B10" s="2476" t="s">
        <v>2480</v>
      </c>
      <c r="C10" s="2476"/>
      <c r="D10" s="2476"/>
      <c r="E10" s="2476"/>
      <c r="F10" s="2476"/>
      <c r="G10" s="2475">
        <v>913</v>
      </c>
      <c r="H10" s="2476" t="s">
        <v>2481</v>
      </c>
      <c r="I10" s="2476"/>
      <c r="J10" s="2476"/>
      <c r="K10" s="2476"/>
      <c r="L10" s="2476"/>
      <c r="M10" s="2476"/>
      <c r="N10" s="2476"/>
    </row>
    <row r="11" spans="1:14" x14ac:dyDescent="0.2">
      <c r="A11" s="2478" t="s">
        <v>8</v>
      </c>
      <c r="B11" s="2476" t="s">
        <v>2482</v>
      </c>
      <c r="C11" s="2476"/>
      <c r="D11" s="2476"/>
      <c r="E11" s="2476"/>
      <c r="F11" s="2476"/>
      <c r="G11" s="2475">
        <v>914</v>
      </c>
      <c r="H11" s="2476" t="s">
        <v>2483</v>
      </c>
      <c r="L11" s="2476"/>
      <c r="M11" s="2476"/>
      <c r="N11" s="2476"/>
    </row>
    <row r="12" spans="1:14" x14ac:dyDescent="0.2">
      <c r="A12" s="2478" t="s">
        <v>31</v>
      </c>
      <c r="B12" s="2476" t="s">
        <v>2484</v>
      </c>
      <c r="C12" s="2476"/>
      <c r="D12" s="2476"/>
      <c r="E12" s="2476"/>
      <c r="F12" s="2476"/>
      <c r="G12" s="2475">
        <v>915</v>
      </c>
      <c r="H12" s="2477" t="s">
        <v>1507</v>
      </c>
      <c r="I12" s="2476"/>
      <c r="J12" s="2476"/>
    </row>
    <row r="13" spans="1:14" x14ac:dyDescent="0.2">
      <c r="A13" s="2478" t="s">
        <v>33</v>
      </c>
      <c r="B13" s="2476" t="s">
        <v>2485</v>
      </c>
      <c r="C13" s="2476"/>
      <c r="D13" s="2476"/>
      <c r="E13" s="2476"/>
      <c r="F13" s="2476"/>
      <c r="G13" s="2475">
        <v>916</v>
      </c>
      <c r="H13" s="2477" t="s">
        <v>2486</v>
      </c>
      <c r="I13" s="2476"/>
      <c r="J13" s="2476"/>
      <c r="K13" s="2476"/>
      <c r="L13" s="2476"/>
      <c r="M13" s="2476"/>
      <c r="N13" s="2476"/>
    </row>
    <row r="14" spans="1:14" x14ac:dyDescent="0.2">
      <c r="A14" s="2478" t="s">
        <v>14</v>
      </c>
      <c r="B14" s="2476" t="s">
        <v>2487</v>
      </c>
      <c r="C14" s="2476"/>
      <c r="D14" s="2476"/>
      <c r="E14" s="2476"/>
      <c r="F14" s="2476"/>
      <c r="G14" s="2475">
        <v>917</v>
      </c>
      <c r="H14" s="2476" t="s">
        <v>73</v>
      </c>
      <c r="I14" s="2476"/>
      <c r="J14" s="2476"/>
      <c r="K14" s="2476"/>
      <c r="L14" s="2476"/>
      <c r="M14" s="2476"/>
      <c r="N14" s="2476"/>
    </row>
    <row r="15" spans="1:14" x14ac:dyDescent="0.2">
      <c r="A15" s="2478" t="s">
        <v>16</v>
      </c>
      <c r="B15" s="2476" t="s">
        <v>2488</v>
      </c>
      <c r="C15" s="2476"/>
      <c r="D15" s="2476"/>
      <c r="E15" s="2476"/>
      <c r="F15" s="2476"/>
      <c r="G15" s="2475">
        <v>918</v>
      </c>
      <c r="H15" s="2476" t="s">
        <v>1506</v>
      </c>
      <c r="K15" s="2476"/>
      <c r="L15" s="2476"/>
      <c r="M15" s="2476"/>
      <c r="N15" s="2476"/>
    </row>
    <row r="16" spans="1:14" x14ac:dyDescent="0.2">
      <c r="A16" s="2478" t="s">
        <v>18</v>
      </c>
      <c r="B16" s="2476" t="s">
        <v>2489</v>
      </c>
      <c r="C16" s="2476"/>
      <c r="D16" s="2476"/>
      <c r="E16" s="2476"/>
      <c r="F16" s="2476"/>
      <c r="G16" s="2475">
        <v>919</v>
      </c>
      <c r="H16" s="2476" t="s">
        <v>74</v>
      </c>
      <c r="I16" s="2476"/>
      <c r="J16" s="2476"/>
      <c r="K16" s="2477"/>
      <c r="L16" s="2477"/>
      <c r="M16" s="2476"/>
      <c r="N16" s="2476"/>
    </row>
    <row r="17" spans="1:14" x14ac:dyDescent="0.2">
      <c r="A17" s="2478" t="s">
        <v>19</v>
      </c>
      <c r="B17" s="2476" t="s">
        <v>2490</v>
      </c>
      <c r="C17" s="2476"/>
      <c r="D17" s="2476"/>
      <c r="E17" s="2476"/>
      <c r="F17" s="2476"/>
      <c r="G17" s="2475">
        <v>920</v>
      </c>
      <c r="H17" s="2476" t="s">
        <v>75</v>
      </c>
      <c r="I17" s="2477"/>
      <c r="J17" s="2477"/>
      <c r="K17" s="2476"/>
      <c r="L17" s="2476"/>
      <c r="M17" s="2476"/>
      <c r="N17" s="2476"/>
    </row>
    <row r="18" spans="1:14" x14ac:dyDescent="0.2">
      <c r="A18" s="2478" t="s">
        <v>21</v>
      </c>
      <c r="B18" s="2476" t="s">
        <v>2491</v>
      </c>
      <c r="C18" s="2476"/>
      <c r="D18" s="2476"/>
      <c r="E18" s="2476"/>
      <c r="F18" s="2476"/>
      <c r="G18" s="2475">
        <v>921</v>
      </c>
      <c r="H18" s="2477" t="s">
        <v>2492</v>
      </c>
      <c r="I18" s="2476"/>
      <c r="J18" s="2476"/>
      <c r="K18" s="2476"/>
      <c r="L18" s="2476"/>
      <c r="M18" s="2476"/>
      <c r="N18" s="2476"/>
    </row>
    <row r="19" spans="1:14" x14ac:dyDescent="0.2">
      <c r="A19" s="2478" t="s">
        <v>23</v>
      </c>
      <c r="B19" s="2476" t="s">
        <v>2493</v>
      </c>
      <c r="C19" s="2476"/>
      <c r="D19" s="2476"/>
      <c r="E19" s="2476"/>
      <c r="F19" s="2476"/>
      <c r="G19" s="2475">
        <v>923</v>
      </c>
      <c r="H19" s="2476" t="s">
        <v>2494</v>
      </c>
      <c r="I19" s="2476"/>
      <c r="J19" s="2476"/>
      <c r="K19" s="2476"/>
      <c r="L19" s="2476"/>
      <c r="M19" s="2476"/>
      <c r="N19" s="2476"/>
    </row>
    <row r="20" spans="1:14" x14ac:dyDescent="0.2">
      <c r="A20" s="2478" t="s">
        <v>35</v>
      </c>
      <c r="B20" s="2476" t="s">
        <v>2495</v>
      </c>
      <c r="C20" s="2476"/>
      <c r="D20" s="2476"/>
      <c r="E20" s="2476"/>
      <c r="F20" s="2476"/>
      <c r="G20" s="2475">
        <v>924</v>
      </c>
      <c r="H20" s="2476" t="s">
        <v>77</v>
      </c>
      <c r="I20" s="2476"/>
      <c r="J20" s="2476"/>
      <c r="K20" s="2476"/>
      <c r="L20" s="2476"/>
      <c r="M20" s="2476"/>
      <c r="N20" s="2476"/>
    </row>
    <row r="21" spans="1:14" x14ac:dyDescent="0.2">
      <c r="A21" s="2478" t="s">
        <v>37</v>
      </c>
      <c r="B21" s="2476" t="s">
        <v>2496</v>
      </c>
      <c r="C21" s="2476"/>
      <c r="D21" s="2476"/>
      <c r="E21" s="2476"/>
      <c r="F21" s="2476"/>
      <c r="G21" s="2475">
        <v>925</v>
      </c>
      <c r="H21" s="2476" t="s">
        <v>2497</v>
      </c>
      <c r="I21" s="2476"/>
      <c r="J21" s="2476"/>
      <c r="K21" s="2476"/>
      <c r="L21" s="2476"/>
      <c r="M21" s="2476"/>
      <c r="N21" s="2476"/>
    </row>
    <row r="22" spans="1:14" x14ac:dyDescent="0.2">
      <c r="A22" s="2478" t="s">
        <v>39</v>
      </c>
      <c r="B22" s="2476" t="s">
        <v>2498</v>
      </c>
      <c r="C22" s="2476"/>
      <c r="D22" s="2476"/>
      <c r="E22" s="2476"/>
      <c r="F22" s="2476"/>
      <c r="G22" s="2475">
        <v>926</v>
      </c>
      <c r="H22" s="2476" t="s">
        <v>97</v>
      </c>
      <c r="I22" s="2476"/>
      <c r="J22" s="2476"/>
      <c r="K22" s="2476"/>
      <c r="L22" s="2476"/>
      <c r="M22" s="2476"/>
      <c r="N22" s="2476"/>
    </row>
    <row r="23" spans="1:14" x14ac:dyDescent="0.2">
      <c r="A23" s="2478" t="s">
        <v>2499</v>
      </c>
      <c r="B23" s="2476" t="s">
        <v>2500</v>
      </c>
      <c r="C23" s="2476"/>
      <c r="D23" s="2476"/>
      <c r="E23" s="2476"/>
      <c r="F23" s="2476"/>
      <c r="G23" s="2475">
        <v>927</v>
      </c>
      <c r="H23" s="2476" t="s">
        <v>1509</v>
      </c>
      <c r="J23" s="2476"/>
      <c r="K23" s="2476"/>
      <c r="L23" s="2476"/>
      <c r="M23" s="2476"/>
      <c r="N23" s="2476"/>
    </row>
    <row r="24" spans="1:14" x14ac:dyDescent="0.2">
      <c r="A24" s="2478" t="s">
        <v>41</v>
      </c>
      <c r="B24" s="2476" t="s">
        <v>2501</v>
      </c>
      <c r="C24" s="2476"/>
      <c r="D24" s="2476"/>
      <c r="E24" s="2476"/>
      <c r="F24" s="2476"/>
      <c r="G24" s="2475">
        <v>931</v>
      </c>
      <c r="H24" s="2476" t="s">
        <v>98</v>
      </c>
      <c r="I24" s="2476"/>
      <c r="J24" s="2476"/>
      <c r="K24" s="2476"/>
      <c r="L24" s="2476"/>
      <c r="M24" s="2476"/>
      <c r="N24" s="2476"/>
    </row>
    <row r="25" spans="1:14" x14ac:dyDescent="0.2">
      <c r="A25" s="2478" t="s">
        <v>10</v>
      </c>
      <c r="B25" s="2476" t="s">
        <v>2502</v>
      </c>
      <c r="C25" s="2476"/>
      <c r="D25" s="2476"/>
      <c r="E25" s="2476"/>
      <c r="F25" s="2476"/>
      <c r="G25" s="2475">
        <v>932</v>
      </c>
      <c r="H25" s="2476" t="s">
        <v>2503</v>
      </c>
      <c r="I25" s="2476"/>
      <c r="J25" s="2476"/>
      <c r="K25" s="2476"/>
      <c r="L25" s="2476"/>
      <c r="M25" s="2476"/>
      <c r="N25" s="2476"/>
    </row>
    <row r="26" spans="1:14" x14ac:dyDescent="0.2">
      <c r="A26" s="2478" t="s">
        <v>26</v>
      </c>
      <c r="B26" s="2476" t="s">
        <v>2504</v>
      </c>
      <c r="C26" s="2476"/>
      <c r="D26" s="2476"/>
      <c r="E26" s="2476"/>
      <c r="F26" s="2476"/>
      <c r="G26" s="2475">
        <v>934</v>
      </c>
      <c r="H26" s="2476" t="s">
        <v>100</v>
      </c>
      <c r="I26" s="2476"/>
      <c r="J26" s="2476"/>
      <c r="K26" s="2476"/>
      <c r="L26" s="2476"/>
      <c r="M26" s="2476"/>
      <c r="N26" s="2476"/>
    </row>
    <row r="27" spans="1:14" x14ac:dyDescent="0.2">
      <c r="A27" s="2478" t="s">
        <v>43</v>
      </c>
      <c r="B27" s="2476" t="s">
        <v>2505</v>
      </c>
      <c r="C27" s="2476"/>
      <c r="D27" s="2476"/>
      <c r="G27" s="2475"/>
      <c r="H27" s="2476"/>
      <c r="I27" s="2477"/>
      <c r="J27" s="2477"/>
      <c r="K27" s="2477"/>
      <c r="L27" s="2477"/>
      <c r="M27" s="2477"/>
      <c r="N27" s="2477"/>
    </row>
    <row r="28" spans="1:14" x14ac:dyDescent="0.2">
      <c r="A28" s="2478" t="s">
        <v>1500</v>
      </c>
      <c r="B28" s="2476" t="s">
        <v>2506</v>
      </c>
      <c r="C28" s="2476"/>
      <c r="D28" s="2476"/>
      <c r="G28" s="2475"/>
      <c r="H28" s="2476"/>
      <c r="I28" s="2477"/>
      <c r="J28" s="2477"/>
      <c r="K28" s="2477"/>
      <c r="L28" s="2477"/>
      <c r="M28" s="2477"/>
      <c r="N28" s="2477"/>
    </row>
    <row r="29" spans="1:14" x14ac:dyDescent="0.2">
      <c r="A29" s="2479"/>
      <c r="B29" s="2477"/>
      <c r="C29" s="2477"/>
      <c r="D29" s="2477"/>
      <c r="E29" s="2477"/>
      <c r="F29" s="2477"/>
      <c r="G29" s="2477"/>
      <c r="H29" s="2477"/>
      <c r="I29" s="2475"/>
      <c r="J29" s="3002"/>
      <c r="K29" s="3002"/>
      <c r="L29" s="3002"/>
      <c r="M29" s="3002"/>
      <c r="N29" s="2477"/>
    </row>
    <row r="30" spans="1:14" x14ac:dyDescent="0.2">
      <c r="A30" s="2475" t="s">
        <v>1</v>
      </c>
      <c r="B30" s="2476" t="s">
        <v>2507</v>
      </c>
      <c r="C30" s="2476"/>
      <c r="D30" s="2476"/>
      <c r="E30" s="2476"/>
      <c r="F30" s="2476"/>
      <c r="G30" s="2476"/>
      <c r="H30" s="2476"/>
      <c r="I30" s="2475"/>
      <c r="J30" s="3002"/>
      <c r="K30" s="3002"/>
      <c r="L30" s="3002"/>
      <c r="M30" s="3002"/>
      <c r="N30" s="2477"/>
    </row>
    <row r="31" spans="1:14" x14ac:dyDescent="0.2">
      <c r="A31" s="2475" t="s">
        <v>2</v>
      </c>
      <c r="B31" s="2476" t="s">
        <v>2508</v>
      </c>
      <c r="C31" s="2476"/>
      <c r="D31" s="2476"/>
      <c r="E31" s="2476"/>
      <c r="F31" s="2476"/>
      <c r="G31" s="2476"/>
      <c r="H31" s="2476"/>
      <c r="I31" s="2475"/>
      <c r="J31" s="3002"/>
      <c r="K31" s="3002"/>
      <c r="L31" s="3002"/>
      <c r="M31" s="2477"/>
      <c r="N31" s="2477"/>
    </row>
    <row r="32" spans="1:14" x14ac:dyDescent="0.2">
      <c r="A32" s="2475" t="s">
        <v>154</v>
      </c>
      <c r="B32" s="2476" t="s">
        <v>2509</v>
      </c>
      <c r="C32" s="2476"/>
      <c r="D32" s="2476"/>
      <c r="E32" s="2476"/>
      <c r="F32" s="2476"/>
      <c r="G32" s="2476"/>
      <c r="H32" s="2476"/>
      <c r="I32" s="2477"/>
      <c r="J32" s="2477"/>
      <c r="K32" s="2477"/>
      <c r="L32" s="2477"/>
      <c r="M32" s="2477"/>
      <c r="N32" s="2477"/>
    </row>
    <row r="33" spans="1:14" x14ac:dyDescent="0.2">
      <c r="A33" s="2475" t="s">
        <v>160</v>
      </c>
      <c r="B33" s="2477" t="s">
        <v>2510</v>
      </c>
      <c r="C33" s="2477"/>
      <c r="D33" s="2477"/>
      <c r="E33" s="2477"/>
      <c r="F33" s="2477"/>
      <c r="G33" s="2477"/>
      <c r="H33" s="2477"/>
      <c r="I33" s="2476"/>
      <c r="J33" s="2476"/>
      <c r="K33" s="2476"/>
      <c r="L33" s="2477"/>
      <c r="M33" s="2477"/>
      <c r="N33" s="2477"/>
    </row>
    <row r="34" spans="1:14" x14ac:dyDescent="0.2">
      <c r="A34" s="2475" t="s">
        <v>392</v>
      </c>
      <c r="B34" s="2476" t="s">
        <v>2511</v>
      </c>
      <c r="C34" s="2476"/>
      <c r="D34" s="2476"/>
      <c r="E34" s="2476"/>
      <c r="F34" s="2476"/>
      <c r="G34" s="2476"/>
      <c r="H34" s="2476"/>
      <c r="I34" s="2476"/>
      <c r="J34" s="2476"/>
      <c r="K34" s="2476"/>
      <c r="L34" s="2477"/>
      <c r="M34" s="2477"/>
      <c r="N34" s="2477"/>
    </row>
    <row r="35" spans="1:14" x14ac:dyDescent="0.2">
      <c r="A35" s="2475" t="s">
        <v>152</v>
      </c>
      <c r="B35" s="2476" t="s">
        <v>2512</v>
      </c>
      <c r="C35" s="2476"/>
      <c r="D35" s="2476"/>
      <c r="E35" s="2476"/>
      <c r="F35" s="2476"/>
      <c r="G35" s="2476"/>
      <c r="H35" s="2476"/>
      <c r="I35" s="2476"/>
      <c r="J35" s="2476"/>
      <c r="K35" s="2476"/>
      <c r="L35" s="2477"/>
      <c r="M35" s="2477"/>
      <c r="N35" s="2477"/>
    </row>
    <row r="36" spans="1:14" x14ac:dyDescent="0.2">
      <c r="A36" s="2475" t="s">
        <v>454</v>
      </c>
      <c r="B36" s="2476" t="s">
        <v>2513</v>
      </c>
      <c r="C36" s="2476"/>
      <c r="D36" s="2476"/>
      <c r="E36" s="2476"/>
      <c r="F36" s="2476"/>
      <c r="G36" s="2476"/>
      <c r="H36" s="2476"/>
      <c r="I36" s="2476"/>
      <c r="J36" s="2476"/>
      <c r="K36" s="2476"/>
      <c r="L36" s="2477"/>
      <c r="M36" s="2477"/>
      <c r="N36" s="2477"/>
    </row>
    <row r="37" spans="1:14" x14ac:dyDescent="0.2">
      <c r="A37" s="2475" t="s">
        <v>455</v>
      </c>
      <c r="B37" s="2476" t="s">
        <v>2514</v>
      </c>
      <c r="C37" s="2476"/>
      <c r="D37" s="2476"/>
      <c r="E37" s="2476"/>
      <c r="F37" s="2476"/>
      <c r="G37" s="2476"/>
      <c r="H37" s="2476"/>
      <c r="I37" s="2477"/>
      <c r="J37" s="2477"/>
      <c r="K37" s="2477"/>
      <c r="L37" s="2477"/>
      <c r="M37" s="2477"/>
      <c r="N37" s="2477"/>
    </row>
    <row r="38" spans="1:14" x14ac:dyDescent="0.2">
      <c r="A38" s="2477"/>
      <c r="B38" s="2477"/>
      <c r="C38" s="2477"/>
      <c r="D38" s="2477"/>
      <c r="E38" s="2477"/>
      <c r="F38" s="2477"/>
      <c r="G38" s="2477"/>
      <c r="H38" s="2477"/>
      <c r="I38" s="2477"/>
      <c r="J38" s="2477"/>
      <c r="K38" s="2477"/>
      <c r="L38" s="2477"/>
      <c r="M38" s="2477"/>
      <c r="N38" s="2477"/>
    </row>
    <row r="39" spans="1:14" x14ac:dyDescent="0.2">
      <c r="A39" s="2477"/>
      <c r="B39" s="2477"/>
      <c r="C39" s="2477"/>
      <c r="D39" s="2477"/>
      <c r="E39" s="2477"/>
      <c r="F39" s="2477"/>
      <c r="G39" s="2477"/>
      <c r="H39" s="2477"/>
      <c r="I39" s="2477"/>
      <c r="J39" s="2477"/>
      <c r="K39" s="2477"/>
      <c r="L39" s="2477"/>
      <c r="M39" s="2477"/>
      <c r="N39" s="2477"/>
    </row>
    <row r="40" spans="1:14" x14ac:dyDescent="0.2">
      <c r="A40" s="2477"/>
      <c r="B40" s="2477"/>
      <c r="C40" s="2477"/>
      <c r="D40" s="2477"/>
      <c r="E40" s="2477"/>
      <c r="F40" s="2477"/>
      <c r="G40" s="2477"/>
      <c r="H40" s="2477"/>
      <c r="I40" s="2477"/>
      <c r="J40" s="2477"/>
      <c r="K40" s="2477"/>
      <c r="L40" s="2477"/>
      <c r="M40" s="2477"/>
      <c r="N40" s="2477"/>
    </row>
    <row r="41" spans="1:14" x14ac:dyDescent="0.2">
      <c r="A41" s="2477"/>
      <c r="B41" s="2477"/>
      <c r="C41" s="2477"/>
      <c r="D41" s="2477"/>
      <c r="E41" s="2477"/>
      <c r="F41" s="2477"/>
      <c r="G41" s="2477"/>
      <c r="H41" s="2477"/>
      <c r="I41" s="2477"/>
      <c r="J41" s="2477"/>
      <c r="K41" s="2477"/>
      <c r="L41" s="2477"/>
      <c r="M41" s="2477"/>
      <c r="N41" s="2477"/>
    </row>
    <row r="42" spans="1:14" x14ac:dyDescent="0.2">
      <c r="A42" s="2477"/>
      <c r="B42" s="2477"/>
      <c r="C42" s="2477"/>
      <c r="D42" s="2477"/>
      <c r="E42" s="2477"/>
      <c r="F42" s="2477"/>
      <c r="G42" s="2477"/>
      <c r="H42" s="2477"/>
      <c r="I42" s="2477"/>
      <c r="J42" s="2477"/>
      <c r="K42" s="2477"/>
      <c r="L42" s="2477"/>
      <c r="M42" s="2477"/>
      <c r="N42" s="2477"/>
    </row>
    <row r="43" spans="1:14" x14ac:dyDescent="0.2">
      <c r="A43" s="2477"/>
      <c r="B43" s="2477"/>
      <c r="C43" s="2477"/>
      <c r="D43" s="2477"/>
      <c r="E43" s="2477"/>
      <c r="F43" s="2477"/>
      <c r="G43" s="2477"/>
      <c r="H43" s="2477"/>
      <c r="I43" s="2477"/>
      <c r="J43" s="2477"/>
      <c r="K43" s="2477"/>
      <c r="L43" s="2477"/>
      <c r="M43" s="2477"/>
      <c r="N43" s="2477"/>
    </row>
    <row r="44" spans="1:14" x14ac:dyDescent="0.2">
      <c r="A44" s="2477"/>
      <c r="B44" s="2477"/>
      <c r="C44" s="2477"/>
      <c r="D44" s="2477"/>
      <c r="E44" s="2477"/>
      <c r="F44" s="2477"/>
      <c r="G44" s="2477"/>
      <c r="H44" s="2477"/>
      <c r="I44" s="2477"/>
      <c r="J44" s="2477"/>
      <c r="K44" s="2477"/>
      <c r="L44" s="2477"/>
      <c r="M44" s="2477"/>
      <c r="N44" s="2477"/>
    </row>
    <row r="45" spans="1:14" x14ac:dyDescent="0.2">
      <c r="A45" s="2477"/>
      <c r="B45" s="2477"/>
      <c r="C45" s="2477"/>
      <c r="D45" s="2477"/>
      <c r="E45" s="2477"/>
      <c r="F45" s="2477"/>
      <c r="G45" s="2477"/>
      <c r="H45" s="2477"/>
      <c r="I45" s="2477"/>
      <c r="J45" s="2477"/>
      <c r="K45" s="2477"/>
      <c r="L45" s="2477"/>
      <c r="M45" s="2477"/>
      <c r="N45" s="2477"/>
    </row>
    <row r="46" spans="1:14" x14ac:dyDescent="0.2">
      <c r="A46" s="2477"/>
      <c r="B46" s="2477"/>
      <c r="C46" s="2477"/>
      <c r="D46" s="2477"/>
      <c r="E46" s="2477"/>
      <c r="F46" s="2477"/>
      <c r="G46" s="2477"/>
      <c r="H46" s="2477"/>
      <c r="I46" s="2477"/>
      <c r="J46" s="2477"/>
      <c r="K46" s="2477"/>
      <c r="L46" s="2477"/>
      <c r="M46" s="2477"/>
      <c r="N46" s="2477"/>
    </row>
    <row r="47" spans="1:14" x14ac:dyDescent="0.2">
      <c r="A47" s="2477"/>
      <c r="B47" s="2477"/>
      <c r="C47" s="2477"/>
      <c r="D47" s="2477"/>
      <c r="E47" s="2477"/>
      <c r="F47" s="2477"/>
      <c r="G47" s="2477"/>
      <c r="H47" s="2477"/>
      <c r="I47" s="2477"/>
      <c r="J47" s="2477"/>
      <c r="K47" s="2477"/>
      <c r="L47" s="2477"/>
      <c r="M47" s="2477"/>
      <c r="N47" s="2477"/>
    </row>
    <row r="48" spans="1:14" x14ac:dyDescent="0.2">
      <c r="A48" s="2477"/>
      <c r="B48" s="2477"/>
      <c r="C48" s="2477"/>
      <c r="D48" s="2477"/>
      <c r="E48" s="2477"/>
      <c r="F48" s="2477"/>
      <c r="G48" s="2477"/>
      <c r="H48" s="2477"/>
      <c r="I48" s="2477"/>
      <c r="J48" s="2477"/>
      <c r="K48" s="2477"/>
      <c r="L48" s="2477"/>
      <c r="M48" s="2477"/>
      <c r="N48" s="2477"/>
    </row>
    <row r="49" spans="1:14" x14ac:dyDescent="0.2">
      <c r="A49" s="2477"/>
      <c r="B49" s="2477"/>
      <c r="C49" s="2477"/>
      <c r="D49" s="2477"/>
      <c r="E49" s="2477"/>
      <c r="F49" s="2477"/>
      <c r="G49" s="2477"/>
      <c r="H49" s="2477"/>
      <c r="I49" s="2477"/>
      <c r="J49" s="2477"/>
      <c r="K49" s="2477"/>
      <c r="L49" s="2477"/>
      <c r="M49" s="2477"/>
      <c r="N49" s="2477"/>
    </row>
    <row r="50" spans="1:14" x14ac:dyDescent="0.2">
      <c r="A50" s="2477"/>
      <c r="B50" s="2477"/>
      <c r="C50" s="2477"/>
      <c r="D50" s="2477"/>
      <c r="E50" s="2477"/>
      <c r="F50" s="2477"/>
      <c r="G50" s="2477"/>
      <c r="H50" s="2477"/>
      <c r="I50" s="2477"/>
      <c r="J50" s="2477"/>
      <c r="K50" s="2477"/>
      <c r="L50" s="2477"/>
      <c r="M50" s="2477"/>
      <c r="N50" s="2477"/>
    </row>
    <row r="51" spans="1:14" x14ac:dyDescent="0.2">
      <c r="A51" s="2477"/>
      <c r="B51" s="2477"/>
      <c r="C51" s="2477"/>
      <c r="D51" s="2477"/>
      <c r="E51" s="2477"/>
      <c r="F51" s="2477"/>
      <c r="G51" s="2477"/>
      <c r="H51" s="2477"/>
      <c r="I51" s="2477"/>
      <c r="J51" s="2477"/>
      <c r="K51" s="2477"/>
      <c r="L51" s="2477"/>
      <c r="M51" s="2477"/>
      <c r="N51" s="2477"/>
    </row>
    <row r="52" spans="1:14" x14ac:dyDescent="0.2">
      <c r="A52" s="2477"/>
      <c r="B52" s="2477"/>
      <c r="C52" s="2477"/>
      <c r="D52" s="2477"/>
      <c r="E52" s="2477"/>
      <c r="F52" s="2477"/>
      <c r="G52" s="2477"/>
      <c r="H52" s="2477"/>
      <c r="I52" s="2477"/>
      <c r="J52" s="2477"/>
      <c r="K52" s="2477"/>
      <c r="L52" s="2477"/>
      <c r="M52" s="2477"/>
      <c r="N52" s="2477"/>
    </row>
    <row r="53" spans="1:14" x14ac:dyDescent="0.2">
      <c r="A53" s="2477"/>
      <c r="B53" s="2477"/>
      <c r="C53" s="2477"/>
      <c r="D53" s="2477"/>
      <c r="E53" s="2477"/>
      <c r="F53" s="2477"/>
      <c r="G53" s="2477"/>
      <c r="H53" s="2477"/>
      <c r="I53" s="2477"/>
      <c r="J53" s="2477"/>
      <c r="K53" s="2477"/>
      <c r="L53" s="2477"/>
      <c r="M53" s="2477"/>
      <c r="N53" s="2477"/>
    </row>
    <row r="54" spans="1:14" x14ac:dyDescent="0.2">
      <c r="A54" s="2477"/>
      <c r="B54" s="2477"/>
      <c r="C54" s="2477"/>
      <c r="D54" s="2477"/>
      <c r="E54" s="2477"/>
      <c r="F54" s="2477"/>
      <c r="G54" s="2477"/>
      <c r="H54" s="2477"/>
      <c r="I54" s="2477"/>
      <c r="J54" s="2477"/>
      <c r="K54" s="2477"/>
      <c r="L54" s="2477"/>
      <c r="M54" s="2477"/>
      <c r="N54" s="2477"/>
    </row>
    <row r="55" spans="1:14" x14ac:dyDescent="0.2">
      <c r="A55" s="2477"/>
      <c r="B55" s="2477"/>
      <c r="C55" s="2477"/>
      <c r="D55" s="2477"/>
      <c r="E55" s="2477"/>
      <c r="F55" s="2477"/>
      <c r="G55" s="2477"/>
      <c r="H55" s="2477"/>
      <c r="I55" s="2477"/>
      <c r="J55" s="2477"/>
      <c r="K55" s="2477"/>
      <c r="L55" s="2477"/>
      <c r="M55" s="2477"/>
      <c r="N55" s="2477"/>
    </row>
    <row r="56" spans="1:14" x14ac:dyDescent="0.2">
      <c r="A56" s="2477"/>
      <c r="B56" s="2477"/>
      <c r="C56" s="2477"/>
      <c r="D56" s="2477"/>
      <c r="E56" s="2477"/>
      <c r="F56" s="2477"/>
      <c r="G56" s="2477"/>
      <c r="H56" s="2477"/>
      <c r="I56" s="2477"/>
      <c r="J56" s="2477"/>
      <c r="K56" s="2477"/>
      <c r="L56" s="2477"/>
      <c r="M56" s="2477"/>
      <c r="N56" s="2477"/>
    </row>
    <row r="57" spans="1:14" x14ac:dyDescent="0.2">
      <c r="A57" s="2477"/>
      <c r="B57" s="2477"/>
      <c r="C57" s="2477"/>
      <c r="D57" s="2477"/>
      <c r="E57" s="2477"/>
      <c r="F57" s="2477"/>
      <c r="G57" s="2477"/>
      <c r="H57" s="2477"/>
      <c r="I57" s="2477"/>
      <c r="J57" s="2477"/>
      <c r="K57" s="2477"/>
      <c r="L57" s="2477"/>
      <c r="M57" s="2477"/>
      <c r="N57" s="2477"/>
    </row>
    <row r="58" spans="1:14" x14ac:dyDescent="0.2">
      <c r="A58" s="2477"/>
      <c r="B58" s="2477"/>
      <c r="C58" s="2477"/>
      <c r="D58" s="2477"/>
      <c r="E58" s="2477"/>
      <c r="F58" s="2477"/>
      <c r="G58" s="2477"/>
      <c r="H58" s="2477"/>
      <c r="I58" s="2477"/>
      <c r="J58" s="2477"/>
      <c r="K58" s="2477"/>
      <c r="L58" s="2477"/>
      <c r="M58" s="2477"/>
      <c r="N58" s="2477"/>
    </row>
    <row r="59" spans="1:14" x14ac:dyDescent="0.2">
      <c r="A59" s="2477"/>
      <c r="B59" s="2477"/>
      <c r="C59" s="2477"/>
      <c r="D59" s="2477"/>
      <c r="E59" s="2477"/>
      <c r="F59" s="2477"/>
      <c r="G59" s="2477"/>
      <c r="H59" s="2477"/>
      <c r="I59" s="2477"/>
      <c r="J59" s="2477"/>
      <c r="K59" s="2477"/>
      <c r="L59" s="2477"/>
      <c r="M59" s="2477"/>
      <c r="N59" s="2477"/>
    </row>
    <row r="60" spans="1:14" x14ac:dyDescent="0.2">
      <c r="A60" s="2477"/>
      <c r="B60" s="2477"/>
      <c r="C60" s="2477"/>
      <c r="D60" s="2477"/>
      <c r="E60" s="2477"/>
      <c r="F60" s="2477"/>
      <c r="G60" s="2477"/>
      <c r="H60" s="2477"/>
      <c r="I60" s="2477"/>
      <c r="J60" s="2477"/>
      <c r="K60" s="2477"/>
      <c r="L60" s="2477"/>
      <c r="M60" s="2477"/>
      <c r="N60" s="2477"/>
    </row>
    <row r="61" spans="1:14" x14ac:dyDescent="0.2">
      <c r="A61" s="2477"/>
      <c r="B61" s="2477"/>
      <c r="C61" s="2477"/>
      <c r="D61" s="2477"/>
      <c r="E61" s="2477"/>
      <c r="F61" s="2477"/>
      <c r="G61" s="2477"/>
      <c r="H61" s="2477"/>
    </row>
  </sheetData>
  <mergeCells count="6">
    <mergeCell ref="J31:L31"/>
    <mergeCell ref="A4:N4"/>
    <mergeCell ref="B6:F6"/>
    <mergeCell ref="B9:F9"/>
    <mergeCell ref="J29:M29"/>
    <mergeCell ref="J30:M30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815A-0956-47F9-8146-5F654DA3AA06}">
  <sheetPr>
    <tabColor theme="8" tint="0.39997558519241921"/>
  </sheetPr>
  <dimension ref="A1:N20"/>
  <sheetViews>
    <sheetView zoomScaleNormal="100" zoomScaleSheetLayoutView="75" workbookViewId="0">
      <selection sqref="A1:J1"/>
    </sheetView>
  </sheetViews>
  <sheetFormatPr defaultColWidth="9.140625" defaultRowHeight="11.25" x14ac:dyDescent="0.2"/>
  <cols>
    <col min="1" max="1" width="8.7109375" style="609" bestFit="1" customWidth="1"/>
    <col min="2" max="2" width="3.85546875" style="659" customWidth="1"/>
    <col min="3" max="3" width="7.7109375" style="609" customWidth="1"/>
    <col min="4" max="4" width="43" style="609" customWidth="1"/>
    <col min="5" max="5" width="10.42578125" style="609" customWidth="1"/>
    <col min="6" max="7" width="9.140625" style="609" customWidth="1"/>
    <col min="8" max="8" width="9.140625" style="659" customWidth="1"/>
    <col min="9" max="9" width="9.42578125" style="609" customWidth="1"/>
    <col min="10" max="10" width="11.42578125" style="609" customWidth="1"/>
    <col min="11" max="16384" width="9.140625" style="609"/>
  </cols>
  <sheetData>
    <row r="1" spans="1:14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  <c r="H1" s="3043"/>
      <c r="I1" s="3043"/>
      <c r="J1" s="3043"/>
    </row>
    <row r="2" spans="1:14" ht="12.75" customHeight="1" x14ac:dyDescent="0.2"/>
    <row r="3" spans="1:14" s="3" customFormat="1" ht="15.75" customHeight="1" x14ac:dyDescent="0.25">
      <c r="A3" s="3112" t="s">
        <v>517</v>
      </c>
      <c r="B3" s="3112"/>
      <c r="C3" s="3112"/>
      <c r="D3" s="3112"/>
      <c r="E3" s="3112"/>
      <c r="F3" s="3112"/>
      <c r="G3" s="3112"/>
      <c r="H3" s="3112"/>
      <c r="I3" s="3112"/>
      <c r="J3" s="3112"/>
    </row>
    <row r="4" spans="1:14" s="3" customFormat="1" ht="15.75" customHeight="1" x14ac:dyDescent="0.25">
      <c r="B4" s="139"/>
      <c r="C4" s="139"/>
      <c r="D4" s="139"/>
      <c r="E4" s="139"/>
      <c r="F4" s="139"/>
      <c r="G4" s="139"/>
      <c r="H4" s="139"/>
    </row>
    <row r="5" spans="1:14" ht="18.75" customHeight="1" x14ac:dyDescent="0.25">
      <c r="B5" s="683" t="s">
        <v>601</v>
      </c>
      <c r="C5" s="683"/>
      <c r="D5" s="683"/>
      <c r="E5" s="683"/>
      <c r="F5" s="683"/>
      <c r="G5" s="683"/>
      <c r="H5" s="684"/>
    </row>
    <row r="6" spans="1:14" s="162" customFormat="1" ht="12.75" customHeight="1" thickBot="1" x14ac:dyDescent="0.25">
      <c r="B6" s="169"/>
      <c r="C6" s="169"/>
      <c r="D6" s="169"/>
      <c r="E6" s="169"/>
      <c r="F6" s="169"/>
      <c r="G6" s="169"/>
      <c r="H6" s="169"/>
      <c r="I6" s="169"/>
      <c r="J6" s="143" t="s">
        <v>105</v>
      </c>
    </row>
    <row r="7" spans="1:14" s="162" customFormat="1" ht="17.25" customHeight="1" thickBot="1" x14ac:dyDescent="0.25">
      <c r="A7" s="3116" t="s">
        <v>1828</v>
      </c>
      <c r="B7" s="3146" t="s">
        <v>273</v>
      </c>
      <c r="C7" s="3140" t="s">
        <v>602</v>
      </c>
      <c r="D7" s="3122" t="s">
        <v>389</v>
      </c>
      <c r="E7" s="3182" t="s">
        <v>1643</v>
      </c>
      <c r="F7" s="3184" t="s">
        <v>1644</v>
      </c>
      <c r="G7" s="3184"/>
      <c r="H7" s="3184"/>
      <c r="I7" s="3184"/>
      <c r="J7" s="3185"/>
      <c r="L7" s="292"/>
    </row>
    <row r="8" spans="1:14" s="162" customFormat="1" ht="39" customHeight="1" thickBot="1" x14ac:dyDescent="0.25">
      <c r="A8" s="3234"/>
      <c r="B8" s="3159"/>
      <c r="C8" s="3160"/>
      <c r="D8" s="3123"/>
      <c r="E8" s="3183"/>
      <c r="F8" s="1644" t="s">
        <v>964</v>
      </c>
      <c r="G8" s="1645" t="s">
        <v>963</v>
      </c>
      <c r="H8" s="1645" t="s">
        <v>1649</v>
      </c>
      <c r="I8" s="2003" t="s">
        <v>391</v>
      </c>
      <c r="J8" s="2004" t="s">
        <v>1645</v>
      </c>
      <c r="K8" s="1668"/>
      <c r="L8" s="1670"/>
    </row>
    <row r="9" spans="1:14" ht="13.5" customHeight="1" thickBot="1" x14ac:dyDescent="0.25">
      <c r="A9" s="685">
        <f>SUM(A10:A17)</f>
        <v>288145.17599999998</v>
      </c>
      <c r="B9" s="880" t="s">
        <v>2</v>
      </c>
      <c r="C9" s="370" t="s">
        <v>392</v>
      </c>
      <c r="D9" s="245" t="s">
        <v>153</v>
      </c>
      <c r="E9" s="1643">
        <f>SUM(E10:E17)</f>
        <v>311105.36</v>
      </c>
      <c r="F9" s="1655">
        <f>SUM(F10:F17)</f>
        <v>16859.61</v>
      </c>
      <c r="G9" s="1656">
        <f t="shared" ref="G9:H9" si="0">SUM(G10:G17)</f>
        <v>13570.880000000001</v>
      </c>
      <c r="H9" s="1657">
        <f t="shared" si="0"/>
        <v>8234</v>
      </c>
      <c r="I9" s="1869">
        <f>SUM(I10:I17)</f>
        <v>25455.940000000002</v>
      </c>
      <c r="J9" s="1842">
        <f>SUM(J10:J17)</f>
        <v>245814.93</v>
      </c>
      <c r="K9" s="163"/>
      <c r="L9" s="1669"/>
      <c r="N9" s="707"/>
    </row>
    <row r="10" spans="1:14" ht="12.75" customHeight="1" x14ac:dyDescent="0.2">
      <c r="A10" s="510">
        <v>60170.373</v>
      </c>
      <c r="B10" s="511" t="s">
        <v>154</v>
      </c>
      <c r="C10" s="1647" t="s">
        <v>603</v>
      </c>
      <c r="D10" s="1648" t="s">
        <v>604</v>
      </c>
      <c r="E10" s="582">
        <v>62939</v>
      </c>
      <c r="F10" s="1658">
        <v>1518</v>
      </c>
      <c r="G10" s="1659">
        <v>0</v>
      </c>
      <c r="H10" s="1660">
        <v>2569</v>
      </c>
      <c r="I10" s="1867">
        <v>3948</v>
      </c>
      <c r="J10" s="1871">
        <v>54904</v>
      </c>
      <c r="K10" s="707"/>
      <c r="L10" s="707"/>
      <c r="N10" s="707"/>
    </row>
    <row r="11" spans="1:14" ht="12.75" customHeight="1" x14ac:dyDescent="0.2">
      <c r="A11" s="279">
        <v>39332.959999999999</v>
      </c>
      <c r="B11" s="513" t="s">
        <v>154</v>
      </c>
      <c r="C11" s="137" t="s">
        <v>605</v>
      </c>
      <c r="D11" s="514" t="s">
        <v>606</v>
      </c>
      <c r="E11" s="281">
        <v>43125.5</v>
      </c>
      <c r="F11" s="1661">
        <v>2403.66</v>
      </c>
      <c r="G11" s="1662">
        <v>2382.41</v>
      </c>
      <c r="H11" s="1663">
        <v>1400</v>
      </c>
      <c r="I11" s="1868">
        <v>5703</v>
      </c>
      <c r="J11" s="1872">
        <v>31236.43</v>
      </c>
      <c r="L11" s="707"/>
      <c r="N11" s="707"/>
    </row>
    <row r="12" spans="1:14" ht="12.75" customHeight="1" x14ac:dyDescent="0.2">
      <c r="A12" s="279">
        <v>35323.199999999997</v>
      </c>
      <c r="B12" s="513" t="s">
        <v>154</v>
      </c>
      <c r="C12" s="137" t="s">
        <v>607</v>
      </c>
      <c r="D12" s="514" t="s">
        <v>608</v>
      </c>
      <c r="E12" s="281">
        <v>39187.440000000002</v>
      </c>
      <c r="F12" s="1661">
        <v>5300</v>
      </c>
      <c r="G12" s="1662">
        <v>0</v>
      </c>
      <c r="H12" s="1663">
        <v>4100</v>
      </c>
      <c r="I12" s="1868">
        <v>1584.63</v>
      </c>
      <c r="J12" s="1872">
        <v>28202.81</v>
      </c>
      <c r="L12" s="707"/>
      <c r="N12" s="707"/>
    </row>
    <row r="13" spans="1:14" ht="12.75" customHeight="1" x14ac:dyDescent="0.2">
      <c r="A13" s="279">
        <v>26206.132000000001</v>
      </c>
      <c r="B13" s="513" t="s">
        <v>154</v>
      </c>
      <c r="C13" s="137" t="s">
        <v>609</v>
      </c>
      <c r="D13" s="514" t="s">
        <v>610</v>
      </c>
      <c r="E13" s="281">
        <v>28830.03</v>
      </c>
      <c r="F13" s="1661">
        <v>500.95</v>
      </c>
      <c r="G13" s="1662">
        <v>1320.47</v>
      </c>
      <c r="H13" s="1663">
        <v>0</v>
      </c>
      <c r="I13" s="1868">
        <v>769.07</v>
      </c>
      <c r="J13" s="1872">
        <v>26239.54</v>
      </c>
      <c r="L13" s="707"/>
      <c r="N13" s="707"/>
    </row>
    <row r="14" spans="1:14" ht="12.75" customHeight="1" x14ac:dyDescent="0.2">
      <c r="A14" s="279">
        <v>24657.489999999998</v>
      </c>
      <c r="B14" s="513" t="s">
        <v>154</v>
      </c>
      <c r="C14" s="137" t="s">
        <v>611</v>
      </c>
      <c r="D14" s="514" t="s">
        <v>612</v>
      </c>
      <c r="E14" s="281">
        <v>26400.44</v>
      </c>
      <c r="F14" s="1661">
        <v>1260</v>
      </c>
      <c r="G14" s="1662">
        <v>417</v>
      </c>
      <c r="H14" s="1663">
        <v>165</v>
      </c>
      <c r="I14" s="1868">
        <v>1873.93</v>
      </c>
      <c r="J14" s="1872">
        <v>22684.51</v>
      </c>
      <c r="L14" s="707"/>
      <c r="N14" s="707"/>
    </row>
    <row r="15" spans="1:14" ht="12.75" customHeight="1" x14ac:dyDescent="0.2">
      <c r="A15" s="279">
        <v>71748</v>
      </c>
      <c r="B15" s="513" t="s">
        <v>154</v>
      </c>
      <c r="C15" s="137" t="s">
        <v>1378</v>
      </c>
      <c r="D15" s="514" t="s">
        <v>1377</v>
      </c>
      <c r="E15" s="281">
        <v>84508.95</v>
      </c>
      <c r="F15" s="1661">
        <v>5062</v>
      </c>
      <c r="G15" s="1662">
        <v>6000</v>
      </c>
      <c r="H15" s="1663">
        <v>0</v>
      </c>
      <c r="I15" s="1868">
        <v>8282</v>
      </c>
      <c r="J15" s="1872">
        <v>65164.95</v>
      </c>
      <c r="L15" s="707"/>
      <c r="N15" s="707"/>
    </row>
    <row r="16" spans="1:14" ht="12.75" customHeight="1" x14ac:dyDescent="0.2">
      <c r="A16" s="279">
        <v>21567.391</v>
      </c>
      <c r="B16" s="513" t="s">
        <v>154</v>
      </c>
      <c r="C16" s="137" t="s">
        <v>1379</v>
      </c>
      <c r="D16" s="514" t="s">
        <v>1376</v>
      </c>
      <c r="E16" s="281">
        <v>24944</v>
      </c>
      <c r="F16" s="1661">
        <v>815</v>
      </c>
      <c r="G16" s="1662">
        <v>3451</v>
      </c>
      <c r="H16" s="1663">
        <v>0</v>
      </c>
      <c r="I16" s="1868">
        <v>3295.31</v>
      </c>
      <c r="J16" s="1872">
        <v>17382.689999999999</v>
      </c>
      <c r="L16" s="707"/>
      <c r="N16" s="707"/>
    </row>
    <row r="17" spans="1:14" ht="12.75" customHeight="1" thickBot="1" x14ac:dyDescent="0.25">
      <c r="A17" s="515">
        <v>9139.6299999999992</v>
      </c>
      <c r="B17" s="1649" t="s">
        <v>154</v>
      </c>
      <c r="C17" s="516">
        <v>13070000</v>
      </c>
      <c r="D17" s="1941" t="s">
        <v>946</v>
      </c>
      <c r="E17" s="593">
        <v>1170</v>
      </c>
      <c r="F17" s="1664"/>
      <c r="G17" s="1665"/>
      <c r="H17" s="1666"/>
      <c r="I17" s="1870"/>
      <c r="J17" s="1873"/>
      <c r="N17" s="707"/>
    </row>
    <row r="18" spans="1:14" ht="12.75" customHeight="1" x14ac:dyDescent="0.2">
      <c r="A18" s="1289"/>
      <c r="C18" s="1290"/>
      <c r="D18" s="1288"/>
      <c r="L18" s="1866"/>
    </row>
    <row r="19" spans="1:14" s="659" customFormat="1" x14ac:dyDescent="0.2">
      <c r="A19" s="609"/>
      <c r="C19" s="609"/>
      <c r="D19" s="564"/>
      <c r="E19" s="1940"/>
      <c r="F19" s="707"/>
      <c r="G19" s="707"/>
      <c r="H19" s="707"/>
      <c r="I19" s="707"/>
      <c r="J19" s="707"/>
    </row>
    <row r="20" spans="1:14" s="659" customFormat="1" x14ac:dyDescent="0.2">
      <c r="A20" s="769"/>
      <c r="B20" s="769"/>
      <c r="C20" s="769"/>
      <c r="D20" s="609"/>
      <c r="E20" s="609"/>
      <c r="F20" s="609"/>
      <c r="G20" s="609"/>
      <c r="I20" s="609"/>
    </row>
  </sheetData>
  <mergeCells count="8">
    <mergeCell ref="A1:J1"/>
    <mergeCell ref="A3:J3"/>
    <mergeCell ref="A7:A8"/>
    <mergeCell ref="B7:B8"/>
    <mergeCell ref="C7:C8"/>
    <mergeCell ref="D7:D8"/>
    <mergeCell ref="E7:E8"/>
    <mergeCell ref="F7:J7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L19"/>
  <sheetViews>
    <sheetView zoomScaleNormal="100" workbookViewId="0">
      <selection sqref="A1:H1"/>
    </sheetView>
  </sheetViews>
  <sheetFormatPr defaultColWidth="9.140625" defaultRowHeight="12.75" x14ac:dyDescent="0.2"/>
  <cols>
    <col min="1" max="1" width="9.28515625" style="294" customWidth="1"/>
    <col min="2" max="2" width="3.7109375" style="294" customWidth="1"/>
    <col min="3" max="5" width="5.42578125" style="294" customWidth="1"/>
    <col min="6" max="6" width="20.7109375" style="294" customWidth="1"/>
    <col min="7" max="7" width="24.5703125" style="294" customWidth="1"/>
    <col min="8" max="8" width="12.7109375" style="294" customWidth="1"/>
    <col min="9" max="9" width="9.140625" style="294"/>
    <col min="10" max="10" width="9.85546875" style="294" bestFit="1" customWidth="1"/>
    <col min="11" max="16384" width="9.140625" style="294"/>
  </cols>
  <sheetData>
    <row r="1" spans="1:12" s="609" customFormat="1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  <c r="H1" s="3043"/>
    </row>
    <row r="3" spans="1:12" ht="15.75" x14ac:dyDescent="0.25">
      <c r="A3" s="3194" t="s">
        <v>1994</v>
      </c>
      <c r="B3" s="3194"/>
      <c r="C3" s="3194"/>
      <c r="D3" s="3194"/>
      <c r="E3" s="3194"/>
      <c r="F3" s="3194"/>
      <c r="G3" s="3194"/>
      <c r="H3" s="3194"/>
    </row>
    <row r="4" spans="1:12" ht="15.75" x14ac:dyDescent="0.25">
      <c r="A4" s="610"/>
      <c r="B4" s="610"/>
      <c r="C4" s="610"/>
      <c r="D4" s="610"/>
      <c r="E4" s="610"/>
      <c r="F4" s="610"/>
      <c r="G4" s="610"/>
      <c r="H4" s="610"/>
    </row>
    <row r="5" spans="1:12" ht="15.75" x14ac:dyDescent="0.25">
      <c r="A5" s="3112" t="s">
        <v>517</v>
      </c>
      <c r="B5" s="3112"/>
      <c r="C5" s="3112"/>
      <c r="D5" s="3112"/>
      <c r="E5" s="3112"/>
      <c r="F5" s="3112"/>
      <c r="G5" s="3112"/>
      <c r="H5" s="3112"/>
    </row>
    <row r="6" spans="1:12" ht="15.75" x14ac:dyDescent="0.25">
      <c r="A6" s="139"/>
      <c r="B6" s="139"/>
      <c r="C6" s="139"/>
      <c r="D6" s="139"/>
      <c r="E6" s="139"/>
      <c r="F6" s="139"/>
      <c r="G6" s="139"/>
      <c r="H6" s="139"/>
    </row>
    <row r="7" spans="1:12" ht="12.75" customHeight="1" thickBot="1" x14ac:dyDescent="0.25">
      <c r="B7" s="611"/>
      <c r="C7" s="612"/>
      <c r="D7" s="612"/>
      <c r="E7" s="612"/>
      <c r="F7" s="612"/>
      <c r="G7" s="612"/>
      <c r="H7" s="613" t="s">
        <v>66</v>
      </c>
    </row>
    <row r="8" spans="1:12" s="615" customFormat="1" ht="15.75" customHeight="1" thickBot="1" x14ac:dyDescent="0.3">
      <c r="A8" s="2702" t="s">
        <v>1828</v>
      </c>
      <c r="B8" s="2829" t="s">
        <v>451</v>
      </c>
      <c r="C8" s="1350"/>
      <c r="D8" s="1350"/>
      <c r="E8" s="1350"/>
      <c r="F8" s="3195" t="s">
        <v>452</v>
      </c>
      <c r="G8" s="3196"/>
      <c r="H8" s="2750" t="s">
        <v>1952</v>
      </c>
      <c r="K8" s="2005"/>
      <c r="L8" s="2005"/>
    </row>
    <row r="9" spans="1:12" ht="16.5" customHeight="1" thickBot="1" x14ac:dyDescent="0.25">
      <c r="A9" s="2834">
        <f>SUM(A10:A16)</f>
        <v>15907.399999999998</v>
      </c>
      <c r="B9" s="770" t="s">
        <v>2</v>
      </c>
      <c r="C9" s="770" t="s">
        <v>453</v>
      </c>
      <c r="D9" s="771" t="s">
        <v>454</v>
      </c>
      <c r="E9" s="772" t="s">
        <v>455</v>
      </c>
      <c r="F9" s="3239" t="s">
        <v>666</v>
      </c>
      <c r="G9" s="3240"/>
      <c r="H9" s="2773">
        <f>SUM(H10:H16)</f>
        <v>16460.870000000003</v>
      </c>
      <c r="J9" s="1921"/>
      <c r="K9" s="951"/>
    </row>
    <row r="10" spans="1:12" ht="12.75" customHeight="1" x14ac:dyDescent="0.2">
      <c r="A10" s="2835">
        <v>2880.1880000000001</v>
      </c>
      <c r="B10" s="2838" t="s">
        <v>154</v>
      </c>
      <c r="C10" s="952">
        <v>1701</v>
      </c>
      <c r="D10" s="953">
        <v>3314</v>
      </c>
      <c r="E10" s="2770">
        <v>2122</v>
      </c>
      <c r="F10" s="3236" t="s">
        <v>1259</v>
      </c>
      <c r="G10" s="3236"/>
      <c r="H10" s="2774">
        <v>2880</v>
      </c>
      <c r="K10" s="951"/>
      <c r="L10" s="951"/>
    </row>
    <row r="11" spans="1:12" x14ac:dyDescent="0.2">
      <c r="A11" s="2836">
        <v>1328.472</v>
      </c>
      <c r="B11" s="2838" t="s">
        <v>154</v>
      </c>
      <c r="C11" s="954">
        <v>1702</v>
      </c>
      <c r="D11" s="953">
        <v>3315</v>
      </c>
      <c r="E11" s="2771">
        <v>2122</v>
      </c>
      <c r="F11" s="3237" t="s">
        <v>1260</v>
      </c>
      <c r="G11" s="3237"/>
      <c r="H11" s="2774">
        <v>1853.02</v>
      </c>
      <c r="K11" s="951"/>
      <c r="L11" s="951"/>
    </row>
    <row r="12" spans="1:12" x14ac:dyDescent="0.2">
      <c r="A12" s="2836">
        <v>476.64600000000002</v>
      </c>
      <c r="B12" s="2838" t="s">
        <v>154</v>
      </c>
      <c r="C12" s="954">
        <v>1703</v>
      </c>
      <c r="D12" s="953">
        <v>3315</v>
      </c>
      <c r="E12" s="2771">
        <v>2122</v>
      </c>
      <c r="F12" s="3237" t="s">
        <v>1261</v>
      </c>
      <c r="G12" s="3237"/>
      <c r="H12" s="2775">
        <v>482.35</v>
      </c>
      <c r="K12" s="951"/>
      <c r="L12" s="951"/>
    </row>
    <row r="13" spans="1:12" ht="25.5" customHeight="1" x14ac:dyDescent="0.2">
      <c r="A13" s="2836">
        <v>549.85400000000004</v>
      </c>
      <c r="B13" s="2832" t="s">
        <v>154</v>
      </c>
      <c r="C13" s="776">
        <v>1704</v>
      </c>
      <c r="D13" s="1413">
        <v>3315</v>
      </c>
      <c r="E13" s="778">
        <v>2122</v>
      </c>
      <c r="F13" s="3238" t="s">
        <v>1262</v>
      </c>
      <c r="G13" s="3238"/>
      <c r="H13" s="2775">
        <v>552.49</v>
      </c>
      <c r="K13" s="951"/>
      <c r="L13" s="951"/>
    </row>
    <row r="14" spans="1:12" x14ac:dyDescent="0.2">
      <c r="A14" s="2836">
        <v>391.851</v>
      </c>
      <c r="B14" s="2839" t="s">
        <v>154</v>
      </c>
      <c r="C14" s="954">
        <v>1705</v>
      </c>
      <c r="D14" s="1483">
        <v>3315</v>
      </c>
      <c r="E14" s="2771">
        <v>2122</v>
      </c>
      <c r="F14" s="3237" t="s">
        <v>1263</v>
      </c>
      <c r="G14" s="3237"/>
      <c r="H14" s="2775">
        <v>538.02</v>
      </c>
      <c r="K14" s="951"/>
      <c r="L14" s="951"/>
    </row>
    <row r="15" spans="1:12" x14ac:dyDescent="0.2">
      <c r="A15" s="2836">
        <v>7198.393</v>
      </c>
      <c r="B15" s="2839" t="s">
        <v>154</v>
      </c>
      <c r="C15" s="954">
        <v>1706</v>
      </c>
      <c r="D15" s="1483">
        <v>3741</v>
      </c>
      <c r="E15" s="2771">
        <v>2122</v>
      </c>
      <c r="F15" s="3237" t="s">
        <v>1377</v>
      </c>
      <c r="G15" s="3237"/>
      <c r="H15" s="2775">
        <v>7073</v>
      </c>
      <c r="K15" s="951"/>
      <c r="L15" s="951"/>
    </row>
    <row r="16" spans="1:12" ht="13.5" thickBot="1" x14ac:dyDescent="0.25">
      <c r="A16" s="2837">
        <v>3081.9960000000001</v>
      </c>
      <c r="B16" s="2840" t="s">
        <v>154</v>
      </c>
      <c r="C16" s="1482">
        <v>1707</v>
      </c>
      <c r="D16" s="955">
        <v>3741</v>
      </c>
      <c r="E16" s="2772">
        <v>2122</v>
      </c>
      <c r="F16" s="3235" t="s">
        <v>1376</v>
      </c>
      <c r="G16" s="3235"/>
      <c r="H16" s="2776">
        <v>3081.99</v>
      </c>
      <c r="K16" s="951"/>
      <c r="L16" s="951"/>
    </row>
    <row r="17" spans="2:12" x14ac:dyDescent="0.2">
      <c r="B17" s="783"/>
      <c r="C17" s="784"/>
      <c r="D17" s="785"/>
      <c r="E17" s="611"/>
      <c r="F17" s="786"/>
      <c r="G17" s="786"/>
      <c r="H17" s="787"/>
      <c r="K17" s="951"/>
      <c r="L17" s="951"/>
    </row>
    <row r="18" spans="2:12" x14ac:dyDescent="0.2">
      <c r="B18" s="783"/>
      <c r="C18" s="784"/>
      <c r="D18" s="785"/>
      <c r="E18" s="611"/>
      <c r="F18" s="786"/>
      <c r="G18" s="786"/>
      <c r="H18" s="787"/>
      <c r="K18" s="951"/>
      <c r="L18" s="951"/>
    </row>
    <row r="19" spans="2:12" x14ac:dyDescent="0.2">
      <c r="H19" s="951"/>
    </row>
  </sheetData>
  <mergeCells count="12">
    <mergeCell ref="A1:H1"/>
    <mergeCell ref="A3:H3"/>
    <mergeCell ref="A5:H5"/>
    <mergeCell ref="F8:G8"/>
    <mergeCell ref="F9:G9"/>
    <mergeCell ref="F16:G16"/>
    <mergeCell ref="F10:G10"/>
    <mergeCell ref="F11:G11"/>
    <mergeCell ref="F12:G12"/>
    <mergeCell ref="F13:G13"/>
    <mergeCell ref="F14:G14"/>
    <mergeCell ref="F15:G15"/>
  </mergeCells>
  <pageMargins left="0.78740157480314965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I211"/>
  <sheetViews>
    <sheetView zoomScaleNormal="100" zoomScaleSheetLayoutView="75" workbookViewId="0">
      <selection sqref="A1:H1"/>
    </sheetView>
  </sheetViews>
  <sheetFormatPr defaultColWidth="9.140625" defaultRowHeight="11.25" x14ac:dyDescent="0.2"/>
  <cols>
    <col min="1" max="1" width="9.140625" style="609" customWidth="1"/>
    <col min="2" max="2" width="3.5703125" style="659" customWidth="1"/>
    <col min="3" max="3" width="10.140625" style="609" customWidth="1"/>
    <col min="4" max="4" width="43.28515625" style="609" customWidth="1"/>
    <col min="5" max="5" width="10.28515625" style="609" customWidth="1"/>
    <col min="6" max="6" width="10.5703125" style="609" customWidth="1"/>
    <col min="7" max="7" width="10.140625" style="609" customWidth="1"/>
    <col min="8" max="8" width="9.7109375" style="659" customWidth="1"/>
    <col min="9" max="16384" width="9.140625" style="609"/>
  </cols>
  <sheetData>
    <row r="1" spans="1:8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  <c r="H1" s="3043"/>
    </row>
    <row r="2" spans="1:8" ht="12.75" customHeight="1" x14ac:dyDescent="0.2"/>
    <row r="3" spans="1:8" s="3" customFormat="1" ht="15.75" x14ac:dyDescent="0.25">
      <c r="A3" s="3112" t="s">
        <v>526</v>
      </c>
      <c r="B3" s="3112"/>
      <c r="C3" s="3112"/>
      <c r="D3" s="3112"/>
      <c r="E3" s="3112"/>
      <c r="F3" s="3112"/>
      <c r="G3" s="3112"/>
      <c r="H3" s="3112"/>
    </row>
    <row r="4" spans="1:8" s="3" customFormat="1" ht="15.75" x14ac:dyDescent="0.25">
      <c r="B4" s="139"/>
      <c r="C4" s="139"/>
      <c r="D4" s="139"/>
      <c r="E4" s="139"/>
      <c r="F4" s="139"/>
      <c r="G4" s="139"/>
      <c r="H4" s="139"/>
    </row>
    <row r="5" spans="1:8" s="140" customFormat="1" ht="15.75" customHeight="1" x14ac:dyDescent="0.25">
      <c r="B5" s="141"/>
      <c r="C5" s="3145" t="s">
        <v>1949</v>
      </c>
      <c r="D5" s="3145"/>
      <c r="E5" s="3145"/>
      <c r="F5" s="142"/>
      <c r="G5" s="142"/>
      <c r="H5" s="142"/>
    </row>
    <row r="6" spans="1:8" s="660" customFormat="1" ht="12" thickBot="1" x14ac:dyDescent="0.3">
      <c r="B6" s="661"/>
      <c r="C6" s="661"/>
      <c r="D6" s="661"/>
      <c r="E6" s="143" t="s">
        <v>105</v>
      </c>
      <c r="F6" s="143"/>
      <c r="G6" s="662"/>
    </row>
    <row r="7" spans="1:8" s="663" customFormat="1" ht="12.75" customHeight="1" x14ac:dyDescent="0.25">
      <c r="B7" s="788"/>
      <c r="C7" s="3203" t="s">
        <v>135</v>
      </c>
      <c r="D7" s="3122" t="s">
        <v>136</v>
      </c>
      <c r="E7" s="3128" t="s">
        <v>1950</v>
      </c>
      <c r="F7" s="79"/>
    </row>
    <row r="8" spans="1:8" s="660" customFormat="1" ht="12.75" customHeight="1" thickBot="1" x14ac:dyDescent="0.3">
      <c r="B8" s="788"/>
      <c r="C8" s="3204"/>
      <c r="D8" s="3123"/>
      <c r="E8" s="3129"/>
      <c r="F8" s="79"/>
    </row>
    <row r="9" spans="1:8" s="660" customFormat="1" ht="13.5" customHeight="1" thickBot="1" x14ac:dyDescent="0.3">
      <c r="B9" s="144"/>
      <c r="C9" s="145" t="s">
        <v>288</v>
      </c>
      <c r="D9" s="146" t="s">
        <v>289</v>
      </c>
      <c r="E9" s="147">
        <f>SUM(E10:E19)</f>
        <v>100796.9</v>
      </c>
      <c r="F9" s="148"/>
      <c r="H9" s="664"/>
    </row>
    <row r="10" spans="1:8" s="660" customFormat="1" ht="12.75" customHeight="1" x14ac:dyDescent="0.25">
      <c r="B10" s="144"/>
      <c r="C10" s="489" t="s">
        <v>377</v>
      </c>
      <c r="D10" s="490" t="s">
        <v>378</v>
      </c>
      <c r="E10" s="491">
        <v>0</v>
      </c>
      <c r="F10" s="492"/>
      <c r="G10" s="387"/>
      <c r="H10" s="173"/>
    </row>
    <row r="11" spans="1:8" s="665" customFormat="1" ht="12.75" customHeight="1" x14ac:dyDescent="0.25">
      <c r="B11" s="488"/>
      <c r="C11" s="493" t="s">
        <v>379</v>
      </c>
      <c r="D11" s="494" t="s">
        <v>380</v>
      </c>
      <c r="E11" s="667">
        <f>H26</f>
        <v>9435.7000000000007</v>
      </c>
      <c r="F11" s="492"/>
      <c r="G11" s="387"/>
      <c r="H11" s="173"/>
    </row>
    <row r="12" spans="1:8" s="665" customFormat="1" ht="12.75" customHeight="1" x14ac:dyDescent="0.25">
      <c r="B12" s="488"/>
      <c r="C12" s="496" t="s">
        <v>140</v>
      </c>
      <c r="D12" s="497" t="s">
        <v>141</v>
      </c>
      <c r="E12" s="495">
        <f>F34</f>
        <v>12591.2</v>
      </c>
      <c r="F12" s="492"/>
      <c r="G12" s="387"/>
      <c r="H12" s="173"/>
    </row>
    <row r="13" spans="1:8" s="665" customFormat="1" ht="12.75" customHeight="1" x14ac:dyDescent="0.25">
      <c r="B13" s="488"/>
      <c r="C13" s="496" t="s">
        <v>1289</v>
      </c>
      <c r="D13" s="497" t="s">
        <v>1290</v>
      </c>
      <c r="E13" s="667">
        <f>F103</f>
        <v>200</v>
      </c>
      <c r="F13" s="492"/>
      <c r="G13" s="387"/>
      <c r="H13" s="173"/>
    </row>
    <row r="14" spans="1:8" s="665" customFormat="1" ht="12.75" customHeight="1" x14ac:dyDescent="0.25">
      <c r="B14" s="488"/>
      <c r="C14" s="493" t="s">
        <v>142</v>
      </c>
      <c r="D14" s="494" t="s">
        <v>143</v>
      </c>
      <c r="E14" s="498">
        <f>F114</f>
        <v>22470</v>
      </c>
      <c r="F14" s="492"/>
      <c r="G14" s="387"/>
      <c r="H14" s="173"/>
    </row>
    <row r="15" spans="1:8" s="665" customFormat="1" ht="12.75" customHeight="1" x14ac:dyDescent="0.25">
      <c r="B15" s="488"/>
      <c r="C15" s="496" t="s">
        <v>144</v>
      </c>
      <c r="D15" s="497" t="s">
        <v>1364</v>
      </c>
      <c r="E15" s="667">
        <f>F158</f>
        <v>4400</v>
      </c>
      <c r="F15" s="499"/>
      <c r="G15" s="387"/>
      <c r="H15" s="173"/>
    </row>
    <row r="16" spans="1:8" s="665" customFormat="1" ht="12.75" customHeight="1" x14ac:dyDescent="0.25">
      <c r="B16" s="488"/>
      <c r="C16" s="496" t="s">
        <v>146</v>
      </c>
      <c r="D16" s="497" t="s">
        <v>1366</v>
      </c>
      <c r="E16" s="667">
        <f>F171</f>
        <v>23700</v>
      </c>
      <c r="F16" s="499"/>
      <c r="G16" s="387"/>
      <c r="H16" s="173"/>
    </row>
    <row r="17" spans="1:8" s="665" customFormat="1" ht="12.75" customHeight="1" x14ac:dyDescent="0.25">
      <c r="B17" s="488"/>
      <c r="C17" s="496" t="s">
        <v>1511</v>
      </c>
      <c r="D17" s="2146" t="s">
        <v>1512</v>
      </c>
      <c r="E17" s="667">
        <v>0</v>
      </c>
      <c r="F17" s="499"/>
      <c r="G17" s="387"/>
      <c r="H17" s="173"/>
    </row>
    <row r="18" spans="1:8" s="665" customFormat="1" ht="12.75" customHeight="1" x14ac:dyDescent="0.25">
      <c r="B18" s="488"/>
      <c r="C18" s="496" t="s">
        <v>667</v>
      </c>
      <c r="D18" s="2146" t="s">
        <v>1369</v>
      </c>
      <c r="E18" s="667">
        <f>F184</f>
        <v>26000</v>
      </c>
      <c r="F18" s="499"/>
      <c r="G18" s="956"/>
      <c r="H18" s="173"/>
    </row>
    <row r="19" spans="1:8" s="665" customFormat="1" ht="12.75" customHeight="1" thickBot="1" x14ac:dyDescent="0.3">
      <c r="B19" s="488"/>
      <c r="C19" s="1476" t="s">
        <v>668</v>
      </c>
      <c r="D19" s="1477" t="s">
        <v>1370</v>
      </c>
      <c r="E19" s="1454">
        <f>F201</f>
        <v>2000</v>
      </c>
      <c r="F19" s="499"/>
      <c r="G19" s="956"/>
      <c r="H19" s="173"/>
    </row>
    <row r="20" spans="1:8" s="3" customFormat="1" ht="12.75" customHeight="1" x14ac:dyDescent="0.25">
      <c r="B20" s="159"/>
      <c r="C20" s="2"/>
      <c r="D20" s="2"/>
      <c r="E20" s="2"/>
      <c r="F20" s="2"/>
      <c r="G20" s="2"/>
    </row>
    <row r="21" spans="1:8" ht="12.75" customHeight="1" x14ac:dyDescent="0.2"/>
    <row r="22" spans="1:8" ht="18.75" customHeight="1" x14ac:dyDescent="0.2">
      <c r="B22" s="161" t="s">
        <v>669</v>
      </c>
      <c r="C22" s="161"/>
      <c r="D22" s="161"/>
      <c r="E22" s="161"/>
      <c r="F22" s="161"/>
      <c r="G22" s="161"/>
    </row>
    <row r="23" spans="1:8" ht="12.75" customHeight="1" thickBot="1" x14ac:dyDescent="0.25">
      <c r="B23" s="661"/>
      <c r="C23" s="661"/>
      <c r="D23" s="661"/>
      <c r="E23" s="661"/>
      <c r="F23" s="661"/>
      <c r="G23" s="661"/>
      <c r="H23" s="957" t="s">
        <v>105</v>
      </c>
    </row>
    <row r="24" spans="1:8" ht="12.75" customHeight="1" x14ac:dyDescent="0.2">
      <c r="A24" s="3116" t="s">
        <v>1828</v>
      </c>
      <c r="B24" s="3254" t="s">
        <v>273</v>
      </c>
      <c r="C24" s="3146" t="s">
        <v>670</v>
      </c>
      <c r="D24" s="3122" t="s">
        <v>389</v>
      </c>
      <c r="E24" s="3168" t="s">
        <v>390</v>
      </c>
      <c r="F24" s="3225" t="s">
        <v>391</v>
      </c>
      <c r="G24" s="3223" t="s">
        <v>1951</v>
      </c>
      <c r="H24" s="3128" t="s">
        <v>1952</v>
      </c>
    </row>
    <row r="25" spans="1:8" ht="15" customHeight="1" thickBot="1" x14ac:dyDescent="0.25">
      <c r="A25" s="3117"/>
      <c r="B25" s="3255"/>
      <c r="C25" s="3159"/>
      <c r="D25" s="3123"/>
      <c r="E25" s="3169"/>
      <c r="F25" s="3226"/>
      <c r="G25" s="3224"/>
      <c r="H25" s="3156"/>
    </row>
    <row r="26" spans="1:8" ht="15" customHeight="1" thickBot="1" x14ac:dyDescent="0.25">
      <c r="A26" s="804">
        <f>A27</f>
        <v>8046.55</v>
      </c>
      <c r="B26" s="958" t="s">
        <v>2</v>
      </c>
      <c r="C26" s="880" t="s">
        <v>392</v>
      </c>
      <c r="D26" s="245" t="s">
        <v>153</v>
      </c>
      <c r="E26" s="687"/>
      <c r="F26" s="1678"/>
      <c r="G26" s="804">
        <f>G27</f>
        <v>9435.7000000000007</v>
      </c>
      <c r="H26" s="804">
        <f>G26</f>
        <v>9435.7000000000007</v>
      </c>
    </row>
    <row r="27" spans="1:8" ht="12.75" customHeight="1" thickBot="1" x14ac:dyDescent="0.25">
      <c r="A27" s="959">
        <v>8046.55</v>
      </c>
      <c r="B27" s="960" t="s">
        <v>154</v>
      </c>
      <c r="C27" s="961" t="s">
        <v>671</v>
      </c>
      <c r="D27" s="1692" t="s">
        <v>672</v>
      </c>
      <c r="E27" s="1693"/>
      <c r="F27" s="1694"/>
      <c r="G27" s="962">
        <v>9435.7000000000007</v>
      </c>
      <c r="H27" s="963">
        <v>9435.7000000000007</v>
      </c>
    </row>
    <row r="28" spans="1:8" ht="12.75" customHeight="1" x14ac:dyDescent="0.2">
      <c r="B28" s="964"/>
      <c r="C28" s="964"/>
      <c r="D28" s="964"/>
      <c r="E28" s="964"/>
      <c r="F28" s="964"/>
      <c r="G28" s="964"/>
      <c r="H28" s="964"/>
    </row>
    <row r="29" spans="1:8" ht="12.75" customHeight="1" x14ac:dyDescent="0.2">
      <c r="B29" s="965"/>
      <c r="C29" s="965"/>
      <c r="D29" s="965"/>
      <c r="E29" s="965"/>
      <c r="F29" s="965"/>
      <c r="G29" s="1695"/>
      <c r="H29" s="965"/>
    </row>
    <row r="30" spans="1:8" ht="18" customHeight="1" x14ac:dyDescent="0.2">
      <c r="B30" s="161" t="s">
        <v>673</v>
      </c>
      <c r="C30" s="161"/>
      <c r="D30" s="161"/>
      <c r="E30" s="161"/>
      <c r="F30" s="161"/>
      <c r="G30" s="161"/>
      <c r="H30" s="966"/>
    </row>
    <row r="31" spans="1:8" ht="12.75" customHeight="1" thickBot="1" x14ac:dyDescent="0.25">
      <c r="A31" s="148"/>
      <c r="B31" s="661"/>
      <c r="C31" s="661"/>
      <c r="D31" s="661"/>
      <c r="E31" s="190"/>
      <c r="F31" s="190"/>
      <c r="G31" s="190" t="s">
        <v>105</v>
      </c>
      <c r="H31" s="662"/>
    </row>
    <row r="32" spans="1:8" ht="12.75" customHeight="1" x14ac:dyDescent="0.2">
      <c r="A32" s="3116" t="s">
        <v>1828</v>
      </c>
      <c r="B32" s="3138" t="s">
        <v>273</v>
      </c>
      <c r="C32" s="3140" t="s">
        <v>674</v>
      </c>
      <c r="D32" s="3143" t="s">
        <v>180</v>
      </c>
      <c r="E32" s="3223" t="s">
        <v>1951</v>
      </c>
      <c r="F32" s="3128" t="s">
        <v>1952</v>
      </c>
      <c r="G32" s="3241" t="s">
        <v>151</v>
      </c>
      <c r="H32" s="609"/>
    </row>
    <row r="33" spans="1:8" ht="18" customHeight="1" thickBot="1" x14ac:dyDescent="0.25">
      <c r="A33" s="3117"/>
      <c r="B33" s="3163"/>
      <c r="C33" s="3160"/>
      <c r="D33" s="3144"/>
      <c r="E33" s="3224"/>
      <c r="F33" s="3156"/>
      <c r="G33" s="3242"/>
      <c r="H33" s="609"/>
    </row>
    <row r="34" spans="1:8" s="630" customFormat="1" ht="15" customHeight="1" thickBot="1" x14ac:dyDescent="0.3">
      <c r="A34" s="147">
        <f>A35+A39+A41+A47+A52+A61+A73+A80+A83+A90+A37+A86</f>
        <v>12721.2</v>
      </c>
      <c r="B34" s="245" t="s">
        <v>2</v>
      </c>
      <c r="C34" s="370" t="s">
        <v>152</v>
      </c>
      <c r="D34" s="146" t="s">
        <v>153</v>
      </c>
      <c r="E34" s="147">
        <f>E35+E37+E39+E41+E47+E52+E61+E73+E80+E83+E86+E90</f>
        <v>12591.2</v>
      </c>
      <c r="F34" s="147">
        <f>F35+F37+F39+F41+F47+F52+F61+F73+F80+F83+F86+F90</f>
        <v>12591.2</v>
      </c>
      <c r="G34" s="671" t="s">
        <v>6</v>
      </c>
    </row>
    <row r="35" spans="1:8" ht="12.75" customHeight="1" x14ac:dyDescent="0.2">
      <c r="A35" s="887">
        <f>SUM(A36:A36)</f>
        <v>1700</v>
      </c>
      <c r="B35" s="888" t="s">
        <v>154</v>
      </c>
      <c r="C35" s="889" t="s">
        <v>6</v>
      </c>
      <c r="D35" s="967" t="s">
        <v>675</v>
      </c>
      <c r="E35" s="968">
        <f>SUM(E36:E36)</f>
        <v>1700</v>
      </c>
      <c r="F35" s="890">
        <f>F36</f>
        <v>1700</v>
      </c>
      <c r="G35" s="969"/>
      <c r="H35" s="609"/>
    </row>
    <row r="36" spans="1:8" ht="12.75" customHeight="1" x14ac:dyDescent="0.2">
      <c r="A36" s="232">
        <v>1700</v>
      </c>
      <c r="B36" s="529" t="s">
        <v>160</v>
      </c>
      <c r="C36" s="234" t="s">
        <v>676</v>
      </c>
      <c r="D36" s="971" t="s">
        <v>677</v>
      </c>
      <c r="E36" s="236">
        <v>1700</v>
      </c>
      <c r="F36" s="237">
        <v>1700</v>
      </c>
      <c r="G36" s="844"/>
      <c r="H36" s="609"/>
    </row>
    <row r="37" spans="1:8" ht="12.75" customHeight="1" x14ac:dyDescent="0.2">
      <c r="A37" s="974">
        <f>SUM(A38:A38)</f>
        <v>2000</v>
      </c>
      <c r="B37" s="545" t="s">
        <v>154</v>
      </c>
      <c r="C37" s="546" t="s">
        <v>6</v>
      </c>
      <c r="D37" s="1696" t="s">
        <v>679</v>
      </c>
      <c r="E37" s="911">
        <f>SUM(E38:E38)</f>
        <v>2000</v>
      </c>
      <c r="F37" s="912">
        <f>SUM(F38:F38)</f>
        <v>2000</v>
      </c>
      <c r="G37" s="978"/>
      <c r="H37" s="609"/>
    </row>
    <row r="38" spans="1:8" ht="12.75" customHeight="1" x14ac:dyDescent="0.2">
      <c r="A38" s="232">
        <v>2000</v>
      </c>
      <c r="B38" s="529" t="s">
        <v>160</v>
      </c>
      <c r="C38" s="972" t="s">
        <v>678</v>
      </c>
      <c r="D38" s="973" t="s">
        <v>679</v>
      </c>
      <c r="E38" s="236">
        <v>2000</v>
      </c>
      <c r="F38" s="237">
        <v>2000</v>
      </c>
      <c r="G38" s="827"/>
      <c r="H38" s="609"/>
    </row>
    <row r="39" spans="1:8" ht="12.75" customHeight="1" x14ac:dyDescent="0.2">
      <c r="A39" s="974">
        <f>SUM(A40:A40)</f>
        <v>1600</v>
      </c>
      <c r="B39" s="975" t="s">
        <v>154</v>
      </c>
      <c r="C39" s="976" t="s">
        <v>6</v>
      </c>
      <c r="D39" s="977" t="s">
        <v>680</v>
      </c>
      <c r="E39" s="911">
        <f>SUM(E40:E40)</f>
        <v>1600</v>
      </c>
      <c r="F39" s="912">
        <f>SUM(F40:F40)</f>
        <v>1600</v>
      </c>
      <c r="G39" s="978"/>
      <c r="H39" s="609"/>
    </row>
    <row r="40" spans="1:8" ht="12.75" customHeight="1" x14ac:dyDescent="0.2">
      <c r="A40" s="232">
        <v>1600</v>
      </c>
      <c r="B40" s="529" t="s">
        <v>160</v>
      </c>
      <c r="C40" s="234" t="s">
        <v>681</v>
      </c>
      <c r="D40" s="970" t="s">
        <v>682</v>
      </c>
      <c r="E40" s="236">
        <v>1600</v>
      </c>
      <c r="F40" s="237">
        <v>1600</v>
      </c>
      <c r="G40" s="827"/>
      <c r="H40" s="609"/>
    </row>
    <row r="41" spans="1:8" ht="12.75" customHeight="1" x14ac:dyDescent="0.2">
      <c r="A41" s="642">
        <f>SUM(A42:A46)</f>
        <v>360</v>
      </c>
      <c r="B41" s="979" t="s">
        <v>154</v>
      </c>
      <c r="C41" s="546" t="s">
        <v>6</v>
      </c>
      <c r="D41" s="980" t="s">
        <v>683</v>
      </c>
      <c r="E41" s="547">
        <f>SUM(E42:E46)</f>
        <v>480</v>
      </c>
      <c r="F41" s="652">
        <f>SUM(F42:F46)</f>
        <v>480</v>
      </c>
      <c r="G41" s="827"/>
      <c r="H41" s="609"/>
    </row>
    <row r="42" spans="1:8" ht="12.75" customHeight="1" x14ac:dyDescent="0.2">
      <c r="A42" s="232">
        <v>30</v>
      </c>
      <c r="B42" s="529" t="s">
        <v>160</v>
      </c>
      <c r="C42" s="234" t="s">
        <v>684</v>
      </c>
      <c r="D42" s="970" t="s">
        <v>685</v>
      </c>
      <c r="E42" s="236">
        <v>30</v>
      </c>
      <c r="F42" s="237">
        <v>30</v>
      </c>
      <c r="G42" s="827"/>
      <c r="H42" s="609"/>
    </row>
    <row r="43" spans="1:8" ht="12.75" customHeight="1" x14ac:dyDescent="0.2">
      <c r="A43" s="644">
        <v>30</v>
      </c>
      <c r="B43" s="549" t="s">
        <v>160</v>
      </c>
      <c r="C43" s="656" t="s">
        <v>686</v>
      </c>
      <c r="D43" s="981" t="s">
        <v>687</v>
      </c>
      <c r="E43" s="561">
        <v>30</v>
      </c>
      <c r="F43" s="654">
        <v>30</v>
      </c>
      <c r="G43" s="827"/>
      <c r="H43" s="609"/>
    </row>
    <row r="44" spans="1:8" ht="12.75" customHeight="1" x14ac:dyDescent="0.2">
      <c r="A44" s="644">
        <v>200</v>
      </c>
      <c r="B44" s="549" t="s">
        <v>160</v>
      </c>
      <c r="C44" s="656" t="s">
        <v>688</v>
      </c>
      <c r="D44" s="981" t="s">
        <v>689</v>
      </c>
      <c r="E44" s="561">
        <v>200</v>
      </c>
      <c r="F44" s="654">
        <v>200</v>
      </c>
      <c r="G44" s="827"/>
      <c r="H44" s="609"/>
    </row>
    <row r="45" spans="1:8" ht="12.75" customHeight="1" x14ac:dyDescent="0.2">
      <c r="A45" s="644">
        <v>0</v>
      </c>
      <c r="B45" s="549" t="s">
        <v>160</v>
      </c>
      <c r="C45" s="656" t="s">
        <v>1631</v>
      </c>
      <c r="D45" s="1621" t="s">
        <v>1686</v>
      </c>
      <c r="E45" s="561">
        <v>120</v>
      </c>
      <c r="F45" s="654">
        <v>120</v>
      </c>
      <c r="G45" s="827"/>
      <c r="H45" s="609"/>
    </row>
    <row r="46" spans="1:8" ht="12.75" customHeight="1" x14ac:dyDescent="0.2">
      <c r="A46" s="644">
        <v>100</v>
      </c>
      <c r="B46" s="549" t="s">
        <v>160</v>
      </c>
      <c r="C46" s="656" t="s">
        <v>1687</v>
      </c>
      <c r="D46" s="1621" t="s">
        <v>1688</v>
      </c>
      <c r="E46" s="561">
        <v>100</v>
      </c>
      <c r="F46" s="654">
        <v>100</v>
      </c>
      <c r="G46" s="827"/>
      <c r="H46" s="609"/>
    </row>
    <row r="47" spans="1:8" ht="12.75" customHeight="1" x14ac:dyDescent="0.2">
      <c r="A47" s="642">
        <f>SUM(A48:A51)</f>
        <v>400</v>
      </c>
      <c r="B47" s="979" t="s">
        <v>154</v>
      </c>
      <c r="C47" s="546" t="s">
        <v>6</v>
      </c>
      <c r="D47" s="980" t="s">
        <v>690</v>
      </c>
      <c r="E47" s="547">
        <v>400</v>
      </c>
      <c r="F47" s="652">
        <f>SUM(F48:F51)</f>
        <v>400</v>
      </c>
      <c r="G47" s="827"/>
      <c r="H47" s="609"/>
    </row>
    <row r="48" spans="1:8" ht="12.75" customHeight="1" x14ac:dyDescent="0.2">
      <c r="A48" s="232">
        <v>300</v>
      </c>
      <c r="B48" s="529" t="s">
        <v>160</v>
      </c>
      <c r="C48" s="234" t="s">
        <v>691</v>
      </c>
      <c r="D48" s="970" t="s">
        <v>692</v>
      </c>
      <c r="E48" s="236"/>
      <c r="F48" s="237">
        <v>300</v>
      </c>
      <c r="G48" s="827"/>
      <c r="H48" s="609"/>
    </row>
    <row r="49" spans="1:8" ht="12.75" customHeight="1" x14ac:dyDescent="0.2">
      <c r="A49" s="232">
        <v>80</v>
      </c>
      <c r="B49" s="529" t="s">
        <v>160</v>
      </c>
      <c r="C49" s="234" t="s">
        <v>693</v>
      </c>
      <c r="D49" s="970" t="s">
        <v>694</v>
      </c>
      <c r="E49" s="236"/>
      <c r="F49" s="237">
        <v>80</v>
      </c>
      <c r="G49" s="827"/>
      <c r="H49" s="609"/>
    </row>
    <row r="50" spans="1:8" ht="12.75" customHeight="1" x14ac:dyDescent="0.2">
      <c r="A50" s="232">
        <v>10</v>
      </c>
      <c r="B50" s="529" t="s">
        <v>160</v>
      </c>
      <c r="C50" s="234" t="s">
        <v>695</v>
      </c>
      <c r="D50" s="970" t="s">
        <v>696</v>
      </c>
      <c r="E50" s="236"/>
      <c r="F50" s="237">
        <v>10</v>
      </c>
      <c r="G50" s="827"/>
      <c r="H50" s="609"/>
    </row>
    <row r="51" spans="1:8" ht="12.75" customHeight="1" x14ac:dyDescent="0.2">
      <c r="A51" s="232">
        <v>10</v>
      </c>
      <c r="B51" s="529" t="s">
        <v>160</v>
      </c>
      <c r="C51" s="234" t="s">
        <v>697</v>
      </c>
      <c r="D51" s="970" t="s">
        <v>698</v>
      </c>
      <c r="E51" s="236"/>
      <c r="F51" s="237">
        <v>10</v>
      </c>
      <c r="G51" s="827"/>
      <c r="H51" s="609"/>
    </row>
    <row r="52" spans="1:8" ht="12.75" customHeight="1" x14ac:dyDescent="0.2">
      <c r="A52" s="974">
        <f>SUM(A53:A60)</f>
        <v>1085</v>
      </c>
      <c r="B52" s="975" t="s">
        <v>154</v>
      </c>
      <c r="C52" s="976" t="s">
        <v>6</v>
      </c>
      <c r="D52" s="977" t="s">
        <v>699</v>
      </c>
      <c r="E52" s="911">
        <f>SUM(E53:E60)</f>
        <v>1235</v>
      </c>
      <c r="F52" s="912">
        <f>SUM(F53:F60)</f>
        <v>1235</v>
      </c>
      <c r="G52" s="978"/>
      <c r="H52" s="609"/>
    </row>
    <row r="53" spans="1:8" ht="12.75" customHeight="1" x14ac:dyDescent="0.2">
      <c r="A53" s="232">
        <v>125</v>
      </c>
      <c r="B53" s="529" t="s">
        <v>160</v>
      </c>
      <c r="C53" s="234" t="s">
        <v>700</v>
      </c>
      <c r="D53" s="970" t="s">
        <v>701</v>
      </c>
      <c r="E53" s="236">
        <v>225</v>
      </c>
      <c r="F53" s="237">
        <v>225</v>
      </c>
      <c r="G53" s="201"/>
      <c r="H53" s="609"/>
    </row>
    <row r="54" spans="1:8" ht="12.75" customHeight="1" x14ac:dyDescent="0.2">
      <c r="A54" s="232">
        <v>30</v>
      </c>
      <c r="B54" s="529" t="s">
        <v>160</v>
      </c>
      <c r="C54" s="234" t="s">
        <v>702</v>
      </c>
      <c r="D54" s="982" t="s">
        <v>703</v>
      </c>
      <c r="E54" s="236">
        <v>30</v>
      </c>
      <c r="F54" s="237">
        <v>30</v>
      </c>
      <c r="G54" s="201"/>
      <c r="H54" s="609"/>
    </row>
    <row r="55" spans="1:8" ht="12.75" customHeight="1" x14ac:dyDescent="0.2">
      <c r="A55" s="232">
        <v>30</v>
      </c>
      <c r="B55" s="529" t="s">
        <v>160</v>
      </c>
      <c r="C55" s="234" t="s">
        <v>704</v>
      </c>
      <c r="D55" s="970" t="s">
        <v>687</v>
      </c>
      <c r="E55" s="236">
        <v>30</v>
      </c>
      <c r="F55" s="237">
        <v>30</v>
      </c>
      <c r="G55" s="827"/>
      <c r="H55" s="609"/>
    </row>
    <row r="56" spans="1:8" ht="12.75" customHeight="1" x14ac:dyDescent="0.2">
      <c r="A56" s="232">
        <v>100</v>
      </c>
      <c r="B56" s="529" t="s">
        <v>160</v>
      </c>
      <c r="C56" s="234" t="s">
        <v>705</v>
      </c>
      <c r="D56" s="970" t="s">
        <v>706</v>
      </c>
      <c r="E56" s="236">
        <v>100</v>
      </c>
      <c r="F56" s="237">
        <v>100</v>
      </c>
      <c r="G56" s="827"/>
      <c r="H56" s="609"/>
    </row>
    <row r="57" spans="1:8" ht="12.75" customHeight="1" x14ac:dyDescent="0.2">
      <c r="A57" s="232">
        <v>200</v>
      </c>
      <c r="B57" s="983" t="s">
        <v>160</v>
      </c>
      <c r="C57" s="984" t="s">
        <v>1337</v>
      </c>
      <c r="D57" s="985" t="s">
        <v>707</v>
      </c>
      <c r="E57" s="236">
        <v>200</v>
      </c>
      <c r="F57" s="237">
        <v>200</v>
      </c>
      <c r="G57" s="827"/>
      <c r="H57" s="609"/>
    </row>
    <row r="58" spans="1:8" ht="12.75" customHeight="1" x14ac:dyDescent="0.2">
      <c r="A58" s="232">
        <v>100</v>
      </c>
      <c r="B58" s="548" t="s">
        <v>160</v>
      </c>
      <c r="C58" s="648" t="s">
        <v>1497</v>
      </c>
      <c r="D58" s="914" t="s">
        <v>1498</v>
      </c>
      <c r="E58" s="236">
        <v>100</v>
      </c>
      <c r="F58" s="237">
        <f>50+50</f>
        <v>100</v>
      </c>
      <c r="G58" s="827"/>
      <c r="H58" s="609"/>
    </row>
    <row r="59" spans="1:8" ht="12.75" customHeight="1" x14ac:dyDescent="0.2">
      <c r="A59" s="644">
        <v>400</v>
      </c>
      <c r="B59" s="1447" t="s">
        <v>160</v>
      </c>
      <c r="C59" s="1536" t="s">
        <v>1496</v>
      </c>
      <c r="D59" s="989" t="s">
        <v>1338</v>
      </c>
      <c r="E59" s="561">
        <v>400</v>
      </c>
      <c r="F59" s="654">
        <v>400</v>
      </c>
      <c r="G59" s="876"/>
      <c r="H59" s="609"/>
    </row>
    <row r="60" spans="1:8" ht="12.75" customHeight="1" x14ac:dyDescent="0.2">
      <c r="A60" s="644">
        <v>100</v>
      </c>
      <c r="B60" s="1447" t="s">
        <v>160</v>
      </c>
      <c r="C60" s="1536" t="s">
        <v>1632</v>
      </c>
      <c r="D60" s="989" t="s">
        <v>1633</v>
      </c>
      <c r="E60" s="561">
        <v>150</v>
      </c>
      <c r="F60" s="654">
        <v>150</v>
      </c>
      <c r="G60" s="876"/>
      <c r="H60" s="609"/>
    </row>
    <row r="61" spans="1:8" ht="12.75" customHeight="1" x14ac:dyDescent="0.2">
      <c r="A61" s="974">
        <f>SUM(A62:A66)</f>
        <v>380</v>
      </c>
      <c r="B61" s="986" t="s">
        <v>154</v>
      </c>
      <c r="C61" s="976" t="s">
        <v>6</v>
      </c>
      <c r="D61" s="987" t="s">
        <v>708</v>
      </c>
      <c r="E61" s="911">
        <v>230</v>
      </c>
      <c r="F61" s="912">
        <f>SUM(F62:F66)</f>
        <v>230</v>
      </c>
      <c r="G61" s="876"/>
      <c r="H61" s="609"/>
    </row>
    <row r="62" spans="1:8" ht="12.75" customHeight="1" x14ac:dyDescent="0.2">
      <c r="A62" s="232">
        <v>80</v>
      </c>
      <c r="B62" s="1447" t="s">
        <v>160</v>
      </c>
      <c r="C62" s="2006" t="s">
        <v>709</v>
      </c>
      <c r="D62" s="1946" t="s">
        <v>710</v>
      </c>
      <c r="E62" s="236"/>
      <c r="F62" s="237">
        <v>80</v>
      </c>
      <c r="G62" s="719"/>
      <c r="H62" s="609"/>
    </row>
    <row r="63" spans="1:8" ht="12.75" customHeight="1" x14ac:dyDescent="0.2">
      <c r="A63" s="232">
        <v>60</v>
      </c>
      <c r="B63" s="1447" t="s">
        <v>160</v>
      </c>
      <c r="C63" s="2006" t="s">
        <v>711</v>
      </c>
      <c r="D63" s="1946" t="s">
        <v>1332</v>
      </c>
      <c r="E63" s="236"/>
      <c r="F63" s="237">
        <v>60</v>
      </c>
      <c r="G63" s="719"/>
      <c r="H63" s="609"/>
    </row>
    <row r="64" spans="1:8" ht="12.75" customHeight="1" x14ac:dyDescent="0.2">
      <c r="A64" s="232">
        <v>60</v>
      </c>
      <c r="B64" s="1447" t="s">
        <v>160</v>
      </c>
      <c r="C64" s="2006" t="s">
        <v>712</v>
      </c>
      <c r="D64" s="1946" t="s">
        <v>713</v>
      </c>
      <c r="E64" s="236"/>
      <c r="F64" s="237">
        <v>60</v>
      </c>
      <c r="G64" s="719"/>
      <c r="H64" s="609"/>
    </row>
    <row r="65" spans="1:8" ht="12.75" customHeight="1" x14ac:dyDescent="0.2">
      <c r="A65" s="232">
        <v>30</v>
      </c>
      <c r="B65" s="1447" t="s">
        <v>160</v>
      </c>
      <c r="C65" s="2006" t="s">
        <v>952</v>
      </c>
      <c r="D65" s="1946" t="s">
        <v>1333</v>
      </c>
      <c r="E65" s="236"/>
      <c r="F65" s="237">
        <v>30</v>
      </c>
      <c r="G65" s="719"/>
      <c r="H65" s="609"/>
    </row>
    <row r="66" spans="1:8" ht="12.75" customHeight="1" thickBot="1" x14ac:dyDescent="0.25">
      <c r="A66" s="242">
        <v>150</v>
      </c>
      <c r="B66" s="2753" t="s">
        <v>160</v>
      </c>
      <c r="C66" s="2754" t="s">
        <v>2051</v>
      </c>
      <c r="D66" s="2755" t="s">
        <v>1891</v>
      </c>
      <c r="E66" s="243"/>
      <c r="F66" s="244"/>
      <c r="G66" s="878"/>
      <c r="H66" s="609"/>
    </row>
    <row r="67" spans="1:8" x14ac:dyDescent="0.2">
      <c r="B67" s="609"/>
      <c r="H67" s="609"/>
    </row>
    <row r="68" spans="1:8" ht="18.75" customHeight="1" x14ac:dyDescent="0.2">
      <c r="B68" s="161" t="s">
        <v>673</v>
      </c>
      <c r="C68" s="161"/>
      <c r="D68" s="161"/>
      <c r="E68" s="161"/>
      <c r="F68" s="161"/>
      <c r="G68" s="161"/>
      <c r="H68" s="161"/>
    </row>
    <row r="69" spans="1:8" ht="12" thickBot="1" x14ac:dyDescent="0.25">
      <c r="B69" s="661"/>
      <c r="C69" s="661"/>
      <c r="D69" s="661"/>
      <c r="E69" s="190"/>
      <c r="F69" s="190"/>
      <c r="G69" s="143" t="s">
        <v>105</v>
      </c>
      <c r="H69" s="662"/>
    </row>
    <row r="70" spans="1:8" ht="11.25" customHeight="1" x14ac:dyDescent="0.2">
      <c r="A70" s="3116" t="s">
        <v>1828</v>
      </c>
      <c r="B70" s="3146" t="s">
        <v>273</v>
      </c>
      <c r="C70" s="3140" t="s">
        <v>674</v>
      </c>
      <c r="D70" s="3122" t="s">
        <v>180</v>
      </c>
      <c r="E70" s="3223" t="s">
        <v>1951</v>
      </c>
      <c r="F70" s="3128" t="s">
        <v>1952</v>
      </c>
      <c r="G70" s="3241" t="s">
        <v>151</v>
      </c>
      <c r="H70" s="609"/>
    </row>
    <row r="71" spans="1:8" ht="20.25" customHeight="1" thickBot="1" x14ac:dyDescent="0.25">
      <c r="A71" s="3117"/>
      <c r="B71" s="3159"/>
      <c r="C71" s="3160"/>
      <c r="D71" s="3123"/>
      <c r="E71" s="3224"/>
      <c r="F71" s="3156"/>
      <c r="G71" s="3242"/>
      <c r="H71" s="609"/>
    </row>
    <row r="72" spans="1:8" s="630" customFormat="1" ht="15" customHeight="1" thickBot="1" x14ac:dyDescent="0.3">
      <c r="A72" s="217" t="s">
        <v>222</v>
      </c>
      <c r="B72" s="176" t="s">
        <v>2</v>
      </c>
      <c r="C72" s="370" t="s">
        <v>152</v>
      </c>
      <c r="D72" s="245" t="s">
        <v>153</v>
      </c>
      <c r="E72" s="147" t="s">
        <v>222</v>
      </c>
      <c r="F72" s="218" t="s">
        <v>222</v>
      </c>
      <c r="G72" s="731" t="s">
        <v>6</v>
      </c>
    </row>
    <row r="73" spans="1:8" s="630" customFormat="1" ht="12.75" customHeight="1" x14ac:dyDescent="0.25">
      <c r="A73" s="642">
        <f>SUM(A74:A79)</f>
        <v>1950</v>
      </c>
      <c r="B73" s="913" t="s">
        <v>154</v>
      </c>
      <c r="C73" s="546" t="s">
        <v>6</v>
      </c>
      <c r="D73" s="910" t="s">
        <v>714</v>
      </c>
      <c r="E73" s="547">
        <f>SUM(E74:E79)</f>
        <v>2050</v>
      </c>
      <c r="F73" s="652">
        <f>1450+600</f>
        <v>2050</v>
      </c>
      <c r="G73" s="719"/>
    </row>
    <row r="74" spans="1:8" s="630" customFormat="1" ht="12.75" customHeight="1" x14ac:dyDescent="0.25">
      <c r="A74" s="232">
        <v>250</v>
      </c>
      <c r="B74" s="233" t="s">
        <v>160</v>
      </c>
      <c r="C74" s="234" t="s">
        <v>715</v>
      </c>
      <c r="D74" s="914" t="s">
        <v>716</v>
      </c>
      <c r="E74" s="236">
        <v>250</v>
      </c>
      <c r="F74" s="237">
        <v>250</v>
      </c>
      <c r="G74" s="719"/>
    </row>
    <row r="75" spans="1:8" s="630" customFormat="1" ht="12.75" customHeight="1" x14ac:dyDescent="0.25">
      <c r="A75" s="232">
        <v>100</v>
      </c>
      <c r="B75" s="233" t="s">
        <v>160</v>
      </c>
      <c r="C75" s="234" t="s">
        <v>717</v>
      </c>
      <c r="D75" s="914" t="s">
        <v>718</v>
      </c>
      <c r="E75" s="236">
        <v>100</v>
      </c>
      <c r="F75" s="237">
        <v>100</v>
      </c>
      <c r="G75" s="719"/>
    </row>
    <row r="76" spans="1:8" s="630" customFormat="1" ht="12.75" customHeight="1" x14ac:dyDescent="0.25">
      <c r="A76" s="644">
        <v>980</v>
      </c>
      <c r="B76" s="988" t="s">
        <v>160</v>
      </c>
      <c r="C76" s="656" t="s">
        <v>719</v>
      </c>
      <c r="D76" s="989" t="s">
        <v>720</v>
      </c>
      <c r="E76" s="561">
        <v>980</v>
      </c>
      <c r="F76" s="654">
        <v>980</v>
      </c>
      <c r="G76" s="876"/>
    </row>
    <row r="77" spans="1:8" s="630" customFormat="1" ht="12.75" customHeight="1" x14ac:dyDescent="0.25">
      <c r="A77" s="232">
        <v>20</v>
      </c>
      <c r="B77" s="233" t="s">
        <v>160</v>
      </c>
      <c r="C77" s="234" t="s">
        <v>721</v>
      </c>
      <c r="D77" s="914" t="s">
        <v>722</v>
      </c>
      <c r="E77" s="236">
        <v>20</v>
      </c>
      <c r="F77" s="237">
        <v>20</v>
      </c>
      <c r="G77" s="719"/>
    </row>
    <row r="78" spans="1:8" s="630" customFormat="1" ht="12.75" customHeight="1" x14ac:dyDescent="0.25">
      <c r="A78" s="644">
        <v>100</v>
      </c>
      <c r="B78" s="233" t="s">
        <v>160</v>
      </c>
      <c r="C78" s="656" t="s">
        <v>723</v>
      </c>
      <c r="D78" s="989" t="s">
        <v>724</v>
      </c>
      <c r="E78" s="561">
        <v>100</v>
      </c>
      <c r="F78" s="654">
        <v>100</v>
      </c>
      <c r="G78" s="719"/>
    </row>
    <row r="79" spans="1:8" s="630" customFormat="1" ht="12.75" customHeight="1" x14ac:dyDescent="0.25">
      <c r="A79" s="232">
        <v>500</v>
      </c>
      <c r="B79" s="233" t="s">
        <v>160</v>
      </c>
      <c r="C79" s="234" t="s">
        <v>1689</v>
      </c>
      <c r="D79" s="914" t="s">
        <v>1690</v>
      </c>
      <c r="E79" s="236">
        <v>600</v>
      </c>
      <c r="F79" s="237">
        <v>600</v>
      </c>
      <c r="G79" s="719"/>
    </row>
    <row r="80" spans="1:8" ht="12.75" customHeight="1" x14ac:dyDescent="0.2">
      <c r="A80" s="974">
        <f>SUM(A81:A82)</f>
        <v>150</v>
      </c>
      <c r="B80" s="986" t="s">
        <v>405</v>
      </c>
      <c r="C80" s="976" t="s">
        <v>6</v>
      </c>
      <c r="D80" s="987" t="s">
        <v>725</v>
      </c>
      <c r="E80" s="911">
        <v>150</v>
      </c>
      <c r="F80" s="912">
        <v>150</v>
      </c>
      <c r="G80" s="240"/>
      <c r="H80" s="609"/>
    </row>
    <row r="81" spans="1:8" ht="12.75" customHeight="1" x14ac:dyDescent="0.2">
      <c r="A81" s="644">
        <v>75</v>
      </c>
      <c r="B81" s="988" t="s">
        <v>160</v>
      </c>
      <c r="C81" s="656" t="s">
        <v>726</v>
      </c>
      <c r="D81" s="989" t="s">
        <v>727</v>
      </c>
      <c r="E81" s="561"/>
      <c r="F81" s="654">
        <v>75</v>
      </c>
      <c r="G81" s="719"/>
      <c r="H81" s="609"/>
    </row>
    <row r="82" spans="1:8" ht="12.75" customHeight="1" x14ac:dyDescent="0.2">
      <c r="A82" s="644">
        <v>75</v>
      </c>
      <c r="B82" s="988" t="s">
        <v>160</v>
      </c>
      <c r="C82" s="656" t="s">
        <v>728</v>
      </c>
      <c r="D82" s="982" t="s">
        <v>729</v>
      </c>
      <c r="E82" s="561"/>
      <c r="F82" s="654">
        <v>75</v>
      </c>
      <c r="G82" s="876"/>
      <c r="H82" s="609"/>
    </row>
    <row r="83" spans="1:8" ht="12.75" customHeight="1" x14ac:dyDescent="0.2">
      <c r="A83" s="974">
        <f>SUM(A84:A85)</f>
        <v>2266.1999999999998</v>
      </c>
      <c r="B83" s="986" t="s">
        <v>154</v>
      </c>
      <c r="C83" s="976" t="s">
        <v>6</v>
      </c>
      <c r="D83" s="987" t="s">
        <v>295</v>
      </c>
      <c r="E83" s="911">
        <f>SUM(E84:E85)</f>
        <v>1766.2</v>
      </c>
      <c r="F83" s="912">
        <f>SUM(F84:F85)</f>
        <v>1766.2</v>
      </c>
      <c r="G83" s="240"/>
      <c r="H83" s="609"/>
    </row>
    <row r="84" spans="1:8" ht="12.75" customHeight="1" x14ac:dyDescent="0.2">
      <c r="A84" s="232">
        <v>2000</v>
      </c>
      <c r="B84" s="233" t="s">
        <v>160</v>
      </c>
      <c r="C84" s="234" t="s">
        <v>730</v>
      </c>
      <c r="D84" s="914" t="s">
        <v>731</v>
      </c>
      <c r="E84" s="236">
        <v>1500</v>
      </c>
      <c r="F84" s="237">
        <v>1500</v>
      </c>
      <c r="G84" s="719"/>
      <c r="H84" s="609"/>
    </row>
    <row r="85" spans="1:8" ht="12.75" customHeight="1" x14ac:dyDescent="0.2">
      <c r="A85" s="644">
        <v>266.2</v>
      </c>
      <c r="B85" s="1447" t="s">
        <v>160</v>
      </c>
      <c r="C85" s="656" t="s">
        <v>1334</v>
      </c>
      <c r="D85" s="989" t="s">
        <v>1335</v>
      </c>
      <c r="E85" s="561">
        <f>121+145.2</f>
        <v>266.2</v>
      </c>
      <c r="F85" s="654">
        <f>145.2+121</f>
        <v>266.2</v>
      </c>
      <c r="G85" s="876"/>
      <c r="H85" s="609"/>
    </row>
    <row r="86" spans="1:8" ht="12.75" customHeight="1" x14ac:dyDescent="0.2">
      <c r="A86" s="974">
        <f>SUM(A87:A89)</f>
        <v>300</v>
      </c>
      <c r="B86" s="909" t="s">
        <v>154</v>
      </c>
      <c r="C86" s="546" t="s">
        <v>6</v>
      </c>
      <c r="D86" s="987" t="s">
        <v>2052</v>
      </c>
      <c r="E86" s="911">
        <f>SUM(E87:E89)</f>
        <v>300</v>
      </c>
      <c r="F86" s="912">
        <f>SUM(F87:F89)</f>
        <v>300</v>
      </c>
      <c r="G86" s="876"/>
      <c r="H86" s="609"/>
    </row>
    <row r="87" spans="1:8" ht="12.75" customHeight="1" x14ac:dyDescent="0.2">
      <c r="A87" s="644">
        <v>200</v>
      </c>
      <c r="B87" s="1447" t="s">
        <v>160</v>
      </c>
      <c r="C87" s="2007" t="s">
        <v>2053</v>
      </c>
      <c r="D87" s="1485" t="s">
        <v>1892</v>
      </c>
      <c r="E87" s="561"/>
      <c r="F87" s="654"/>
      <c r="G87" s="876"/>
      <c r="H87" s="609"/>
    </row>
    <row r="88" spans="1:8" ht="12.75" customHeight="1" x14ac:dyDescent="0.2">
      <c r="A88" s="644">
        <v>100</v>
      </c>
      <c r="B88" s="1447" t="s">
        <v>160</v>
      </c>
      <c r="C88" s="2007" t="s">
        <v>2054</v>
      </c>
      <c r="D88" s="1485" t="s">
        <v>1893</v>
      </c>
      <c r="E88" s="561">
        <v>100</v>
      </c>
      <c r="F88" s="654">
        <v>100</v>
      </c>
      <c r="G88" s="876"/>
      <c r="H88" s="609"/>
    </row>
    <row r="89" spans="1:8" ht="12.75" customHeight="1" x14ac:dyDescent="0.2">
      <c r="A89" s="644"/>
      <c r="B89" s="1447" t="s">
        <v>160</v>
      </c>
      <c r="C89" s="2130" t="s">
        <v>2206</v>
      </c>
      <c r="D89" s="1485" t="s">
        <v>2207</v>
      </c>
      <c r="E89" s="561">
        <v>200</v>
      </c>
      <c r="F89" s="654">
        <v>200</v>
      </c>
      <c r="G89" s="876"/>
      <c r="H89" s="609"/>
    </row>
    <row r="90" spans="1:8" ht="12.75" customHeight="1" x14ac:dyDescent="0.2">
      <c r="A90" s="894">
        <f>SUM(A91:A96)</f>
        <v>530</v>
      </c>
      <c r="B90" s="992" t="s">
        <v>154</v>
      </c>
      <c r="C90" s="896" t="s">
        <v>6</v>
      </c>
      <c r="D90" s="993" t="s">
        <v>403</v>
      </c>
      <c r="E90" s="994">
        <f>SUM(E91:E96)</f>
        <v>680</v>
      </c>
      <c r="F90" s="897">
        <f>SUM(F91:F96)</f>
        <v>680</v>
      </c>
      <c r="G90" s="876"/>
      <c r="H90" s="609"/>
    </row>
    <row r="91" spans="1:8" ht="22.5" x14ac:dyDescent="0.2">
      <c r="A91" s="898">
        <v>100</v>
      </c>
      <c r="B91" s="1994" t="s">
        <v>160</v>
      </c>
      <c r="C91" s="346" t="s">
        <v>732</v>
      </c>
      <c r="D91" s="995" t="s">
        <v>733</v>
      </c>
      <c r="E91" s="996"/>
      <c r="F91" s="864"/>
      <c r="G91" s="719"/>
      <c r="H91" s="609"/>
    </row>
    <row r="92" spans="1:8" x14ac:dyDescent="0.2">
      <c r="A92" s="997">
        <v>50</v>
      </c>
      <c r="B92" s="998" t="s">
        <v>160</v>
      </c>
      <c r="C92" s="346" t="s">
        <v>734</v>
      </c>
      <c r="D92" s="999" t="s">
        <v>735</v>
      </c>
      <c r="E92" s="1000">
        <v>50</v>
      </c>
      <c r="F92" s="1001">
        <v>50</v>
      </c>
      <c r="G92" s="2132"/>
      <c r="H92" s="609"/>
    </row>
    <row r="93" spans="1:8" x14ac:dyDescent="0.2">
      <c r="A93" s="898">
        <v>180</v>
      </c>
      <c r="B93" s="832" t="s">
        <v>160</v>
      </c>
      <c r="C93" s="346" t="s">
        <v>736</v>
      </c>
      <c r="D93" s="995" t="s">
        <v>527</v>
      </c>
      <c r="E93" s="996">
        <v>180</v>
      </c>
      <c r="F93" s="864">
        <v>180</v>
      </c>
      <c r="G93" s="719"/>
      <c r="H93" s="609"/>
    </row>
    <row r="94" spans="1:8" ht="22.5" x14ac:dyDescent="0.2">
      <c r="A94" s="898">
        <v>100</v>
      </c>
      <c r="B94" s="832" t="s">
        <v>160</v>
      </c>
      <c r="C94" s="1449" t="s">
        <v>737</v>
      </c>
      <c r="D94" s="995" t="s">
        <v>528</v>
      </c>
      <c r="E94" s="996">
        <v>100</v>
      </c>
      <c r="F94" s="864">
        <v>100</v>
      </c>
      <c r="G94" s="719"/>
      <c r="H94" s="609"/>
    </row>
    <row r="95" spans="1:8" x14ac:dyDescent="0.2">
      <c r="A95" s="898">
        <v>100</v>
      </c>
      <c r="B95" s="832" t="s">
        <v>160</v>
      </c>
      <c r="C95" s="2131" t="s">
        <v>1635</v>
      </c>
      <c r="D95" s="995" t="s">
        <v>1634</v>
      </c>
      <c r="E95" s="996">
        <v>100</v>
      </c>
      <c r="F95" s="864">
        <v>100</v>
      </c>
      <c r="G95" s="719"/>
    </row>
    <row r="96" spans="1:8" ht="23.25" thickBot="1" x14ac:dyDescent="0.25">
      <c r="A96" s="1070"/>
      <c r="B96" s="1448" t="s">
        <v>160</v>
      </c>
      <c r="C96" s="2756" t="s">
        <v>2430</v>
      </c>
      <c r="D96" s="1622" t="s">
        <v>2208</v>
      </c>
      <c r="E96" s="1072">
        <v>250</v>
      </c>
      <c r="F96" s="866">
        <v>250</v>
      </c>
      <c r="G96" s="1888"/>
    </row>
    <row r="97" spans="1:8" ht="11.25" customHeight="1" x14ac:dyDescent="0.2"/>
    <row r="98" spans="1:8" ht="11.25" customHeight="1" x14ac:dyDescent="0.2"/>
    <row r="99" spans="1:8" ht="25.5" customHeight="1" x14ac:dyDescent="0.2">
      <c r="B99" s="161" t="s">
        <v>1295</v>
      </c>
      <c r="C99" s="161"/>
      <c r="D99" s="161"/>
      <c r="E99" s="161"/>
      <c r="F99" s="161"/>
      <c r="G99" s="161"/>
      <c r="H99" s="966"/>
    </row>
    <row r="100" spans="1:8" ht="12" thickBot="1" x14ac:dyDescent="0.25">
      <c r="B100" s="661"/>
      <c r="C100" s="661"/>
      <c r="D100" s="661"/>
      <c r="E100" s="190"/>
      <c r="F100" s="190"/>
      <c r="G100" s="143" t="s">
        <v>105</v>
      </c>
      <c r="H100" s="662"/>
    </row>
    <row r="101" spans="1:8" ht="11.25" customHeight="1" x14ac:dyDescent="0.2">
      <c r="A101" s="3116" t="s">
        <v>1828</v>
      </c>
      <c r="B101" s="3138" t="s">
        <v>273</v>
      </c>
      <c r="C101" s="3140" t="s">
        <v>1296</v>
      </c>
      <c r="D101" s="3122" t="s">
        <v>1287</v>
      </c>
      <c r="E101" s="3223" t="s">
        <v>1951</v>
      </c>
      <c r="F101" s="3128" t="s">
        <v>1952</v>
      </c>
      <c r="G101" s="3241" t="s">
        <v>151</v>
      </c>
      <c r="H101" s="609"/>
    </row>
    <row r="102" spans="1:8" ht="12" thickBot="1" x14ac:dyDescent="0.25">
      <c r="A102" s="3117"/>
      <c r="B102" s="3163"/>
      <c r="C102" s="3160"/>
      <c r="D102" s="3123"/>
      <c r="E102" s="3224"/>
      <c r="F102" s="3156"/>
      <c r="G102" s="3242"/>
      <c r="H102" s="609"/>
    </row>
    <row r="103" spans="1:8" s="630" customFormat="1" ht="14.25" customHeight="1" thickBot="1" x14ac:dyDescent="0.3">
      <c r="A103" s="147">
        <f>A104</f>
        <v>300</v>
      </c>
      <c r="B103" s="145" t="s">
        <v>2</v>
      </c>
      <c r="C103" s="370" t="s">
        <v>152</v>
      </c>
      <c r="D103" s="245" t="s">
        <v>153</v>
      </c>
      <c r="E103" s="177">
        <f>E104</f>
        <v>200</v>
      </c>
      <c r="F103" s="177">
        <f>F104</f>
        <v>200</v>
      </c>
      <c r="G103" s="671" t="s">
        <v>6</v>
      </c>
    </row>
    <row r="104" spans="1:8" s="630" customFormat="1" ht="12" customHeight="1" x14ac:dyDescent="0.25">
      <c r="A104" s="887">
        <f>SUM(A105:A106)</f>
        <v>300</v>
      </c>
      <c r="B104" s="1004" t="s">
        <v>6</v>
      </c>
      <c r="C104" s="889" t="s">
        <v>6</v>
      </c>
      <c r="D104" s="1005" t="s">
        <v>680</v>
      </c>
      <c r="E104" s="968">
        <f>SUM(E105:E107)</f>
        <v>200</v>
      </c>
      <c r="F104" s="890">
        <f>SUM(F105:F107)</f>
        <v>200</v>
      </c>
      <c r="G104" s="766"/>
    </row>
    <row r="105" spans="1:8" s="630" customFormat="1" ht="12" customHeight="1" x14ac:dyDescent="0.25">
      <c r="A105" s="232">
        <v>150</v>
      </c>
      <c r="B105" s="529" t="s">
        <v>2</v>
      </c>
      <c r="C105" s="234" t="s">
        <v>740</v>
      </c>
      <c r="D105" s="914" t="s">
        <v>741</v>
      </c>
      <c r="E105" s="236">
        <v>150</v>
      </c>
      <c r="F105" s="237">
        <v>150</v>
      </c>
      <c r="G105" s="844"/>
    </row>
    <row r="106" spans="1:8" ht="12" customHeight="1" x14ac:dyDescent="0.2">
      <c r="A106" s="232">
        <v>150</v>
      </c>
      <c r="B106" s="529" t="s">
        <v>2</v>
      </c>
      <c r="C106" s="234" t="s">
        <v>1636</v>
      </c>
      <c r="D106" s="914" t="s">
        <v>1336</v>
      </c>
      <c r="E106" s="236"/>
      <c r="F106" s="237"/>
      <c r="G106" s="844"/>
    </row>
    <row r="107" spans="1:8" ht="12" customHeight="1" thickBot="1" x14ac:dyDescent="0.25">
      <c r="A107" s="1415"/>
      <c r="B107" s="657" t="s">
        <v>2</v>
      </c>
      <c r="C107" s="2757" t="s">
        <v>2431</v>
      </c>
      <c r="D107" s="1623" t="s">
        <v>2209</v>
      </c>
      <c r="E107" s="1416">
        <v>50</v>
      </c>
      <c r="F107" s="1417">
        <v>50</v>
      </c>
      <c r="G107" s="867"/>
    </row>
    <row r="108" spans="1:8" ht="11.25" customHeight="1" x14ac:dyDescent="0.2"/>
    <row r="109" spans="1:8" ht="11.25" customHeight="1" x14ac:dyDescent="0.2"/>
    <row r="110" spans="1:8" ht="21" customHeight="1" x14ac:dyDescent="0.2">
      <c r="B110" s="161" t="s">
        <v>738</v>
      </c>
      <c r="C110" s="161"/>
      <c r="D110" s="161"/>
      <c r="E110" s="161"/>
      <c r="F110" s="161"/>
      <c r="G110" s="161"/>
      <c r="H110" s="966"/>
    </row>
    <row r="111" spans="1:8" ht="12" thickBot="1" x14ac:dyDescent="0.25">
      <c r="B111" s="661"/>
      <c r="C111" s="661"/>
      <c r="D111" s="661"/>
      <c r="E111" s="190"/>
      <c r="F111" s="190"/>
      <c r="G111" s="143" t="s">
        <v>105</v>
      </c>
      <c r="H111" s="662"/>
    </row>
    <row r="112" spans="1:8" ht="11.25" customHeight="1" x14ac:dyDescent="0.2">
      <c r="A112" s="3116" t="s">
        <v>1828</v>
      </c>
      <c r="B112" s="3138" t="s">
        <v>273</v>
      </c>
      <c r="C112" s="3140" t="s">
        <v>739</v>
      </c>
      <c r="D112" s="3122" t="s">
        <v>254</v>
      </c>
      <c r="E112" s="3223" t="s">
        <v>1951</v>
      </c>
      <c r="F112" s="3128" t="s">
        <v>1952</v>
      </c>
      <c r="G112" s="3241" t="s">
        <v>151</v>
      </c>
      <c r="H112" s="609"/>
    </row>
    <row r="113" spans="1:9" ht="12" thickBot="1" x14ac:dyDescent="0.25">
      <c r="A113" s="3117"/>
      <c r="B113" s="3163"/>
      <c r="C113" s="3160"/>
      <c r="D113" s="3123"/>
      <c r="E113" s="3224"/>
      <c r="F113" s="3156"/>
      <c r="G113" s="3242"/>
      <c r="H113" s="609"/>
    </row>
    <row r="114" spans="1:9" s="630" customFormat="1" ht="14.25" customHeight="1" thickBot="1" x14ac:dyDescent="0.3">
      <c r="A114" s="147">
        <f>A115+A118+A135+A139+A147+A149</f>
        <v>20520</v>
      </c>
      <c r="B114" s="145" t="s">
        <v>2</v>
      </c>
      <c r="C114" s="370" t="s">
        <v>152</v>
      </c>
      <c r="D114" s="245" t="s">
        <v>153</v>
      </c>
      <c r="E114" s="177">
        <f>E115+E118+E135+E139+E147+E149</f>
        <v>22470</v>
      </c>
      <c r="F114" s="177">
        <f>F115+F118+F135+F139+F147+F149</f>
        <v>22470</v>
      </c>
      <c r="G114" s="671" t="s">
        <v>6</v>
      </c>
    </row>
    <row r="115" spans="1:9" s="630" customFormat="1" ht="12.75" customHeight="1" x14ac:dyDescent="0.25">
      <c r="A115" s="887">
        <f>SUM(A116:A116)</f>
        <v>900</v>
      </c>
      <c r="B115" s="1004" t="s">
        <v>6</v>
      </c>
      <c r="C115" s="889" t="s">
        <v>6</v>
      </c>
      <c r="D115" s="1005" t="s">
        <v>680</v>
      </c>
      <c r="E115" s="968">
        <f>SUM(E116:E117)</f>
        <v>1350</v>
      </c>
      <c r="F115" s="890">
        <f>SUM(F116:F117)</f>
        <v>1350</v>
      </c>
      <c r="G115" s="766"/>
    </row>
    <row r="116" spans="1:9" s="630" customFormat="1" ht="12.75" customHeight="1" x14ac:dyDescent="0.25">
      <c r="A116" s="1007">
        <v>900</v>
      </c>
      <c r="B116" s="549" t="s">
        <v>2</v>
      </c>
      <c r="C116" s="656" t="s">
        <v>1691</v>
      </c>
      <c r="D116" s="914" t="s">
        <v>1692</v>
      </c>
      <c r="E116" s="1008">
        <v>900</v>
      </c>
      <c r="F116" s="654">
        <v>900</v>
      </c>
      <c r="G116" s="241"/>
      <c r="I116" s="1006"/>
    </row>
    <row r="117" spans="1:9" s="630" customFormat="1" ht="12.75" customHeight="1" x14ac:dyDescent="0.25">
      <c r="A117" s="1633"/>
      <c r="B117" s="1634" t="s">
        <v>2</v>
      </c>
      <c r="C117" s="1517" t="s">
        <v>2211</v>
      </c>
      <c r="D117" s="1485" t="s">
        <v>2210</v>
      </c>
      <c r="E117" s="1635">
        <v>450</v>
      </c>
      <c r="F117" s="495">
        <v>450</v>
      </c>
      <c r="G117" s="2134"/>
      <c r="I117" s="1006"/>
    </row>
    <row r="118" spans="1:9" s="630" customFormat="1" ht="12.75" customHeight="1" x14ac:dyDescent="0.25">
      <c r="A118" s="974">
        <f>SUM(A119:A121)</f>
        <v>3650</v>
      </c>
      <c r="B118" s="975" t="s">
        <v>6</v>
      </c>
      <c r="C118" s="976" t="s">
        <v>6</v>
      </c>
      <c r="D118" s="987" t="s">
        <v>675</v>
      </c>
      <c r="E118" s="911">
        <f>SUM(E119:E127)</f>
        <v>3650</v>
      </c>
      <c r="F118" s="912">
        <f>SUM(F119:F127)</f>
        <v>3650</v>
      </c>
      <c r="G118" s="1009"/>
      <c r="I118" s="1006"/>
    </row>
    <row r="119" spans="1:9" s="630" customFormat="1" ht="12.75" customHeight="1" x14ac:dyDescent="0.25">
      <c r="A119" s="1010">
        <v>50</v>
      </c>
      <c r="B119" s="1011" t="s">
        <v>2</v>
      </c>
      <c r="C119" s="346" t="s">
        <v>742</v>
      </c>
      <c r="D119" s="1012" t="s">
        <v>743</v>
      </c>
      <c r="E119" s="1013">
        <v>50</v>
      </c>
      <c r="F119" s="495">
        <v>50</v>
      </c>
      <c r="G119" s="2133"/>
      <c r="I119" s="1006"/>
    </row>
    <row r="120" spans="1:9" s="630" customFormat="1" ht="15" x14ac:dyDescent="0.25">
      <c r="A120" s="1010">
        <v>150</v>
      </c>
      <c r="B120" s="1011" t="s">
        <v>2</v>
      </c>
      <c r="C120" s="346" t="s">
        <v>744</v>
      </c>
      <c r="D120" s="908" t="s">
        <v>1339</v>
      </c>
      <c r="E120" s="1013">
        <v>150</v>
      </c>
      <c r="F120" s="495">
        <v>150</v>
      </c>
      <c r="G120" s="2133"/>
      <c r="I120" s="1006"/>
    </row>
    <row r="121" spans="1:9" s="630" customFormat="1" ht="22.5" x14ac:dyDescent="0.25">
      <c r="A121" s="1010">
        <v>3450</v>
      </c>
      <c r="B121" s="1011" t="s">
        <v>2</v>
      </c>
      <c r="C121" s="830" t="s">
        <v>1637</v>
      </c>
      <c r="D121" s="1624" t="s">
        <v>1345</v>
      </c>
      <c r="E121" s="1013">
        <v>3450</v>
      </c>
      <c r="F121" s="495">
        <v>0</v>
      </c>
      <c r="G121" s="2133"/>
      <c r="I121" s="1006"/>
    </row>
    <row r="122" spans="1:9" s="630" customFormat="1" ht="12.75" customHeight="1" x14ac:dyDescent="0.25">
      <c r="A122" s="1010"/>
      <c r="B122" s="1011" t="s">
        <v>2</v>
      </c>
      <c r="C122" s="2412" t="s">
        <v>2432</v>
      </c>
      <c r="D122" s="1624" t="s">
        <v>2433</v>
      </c>
      <c r="E122" s="1013"/>
      <c r="F122" s="495">
        <v>282.89999999999998</v>
      </c>
      <c r="G122" s="3251" t="s">
        <v>2660</v>
      </c>
      <c r="I122" s="1006"/>
    </row>
    <row r="123" spans="1:9" s="630" customFormat="1" ht="12.75" customHeight="1" x14ac:dyDescent="0.25">
      <c r="A123" s="1010"/>
      <c r="B123" s="1011" t="s">
        <v>2</v>
      </c>
      <c r="C123" s="2412" t="s">
        <v>2434</v>
      </c>
      <c r="D123" s="1624" t="s">
        <v>2435</v>
      </c>
      <c r="E123" s="1013"/>
      <c r="F123" s="495">
        <v>580.75</v>
      </c>
      <c r="G123" s="3252"/>
      <c r="I123" s="1006"/>
    </row>
    <row r="124" spans="1:9" s="630" customFormat="1" ht="15" x14ac:dyDescent="0.25">
      <c r="A124" s="1010"/>
      <c r="B124" s="1011" t="s">
        <v>2</v>
      </c>
      <c r="C124" s="2412" t="s">
        <v>2436</v>
      </c>
      <c r="D124" s="1624" t="s">
        <v>2437</v>
      </c>
      <c r="E124" s="1013"/>
      <c r="F124" s="495">
        <v>363.4</v>
      </c>
      <c r="G124" s="3252"/>
      <c r="I124" s="1006"/>
    </row>
    <row r="125" spans="1:9" ht="12.75" customHeight="1" x14ac:dyDescent="0.25">
      <c r="A125" s="1010"/>
      <c r="B125" s="1011" t="s">
        <v>2</v>
      </c>
      <c r="C125" s="2412" t="s">
        <v>2438</v>
      </c>
      <c r="D125" s="1624" t="s">
        <v>2439</v>
      </c>
      <c r="E125" s="1013"/>
      <c r="F125" s="495">
        <v>377.2</v>
      </c>
      <c r="G125" s="3252"/>
      <c r="I125" s="1015"/>
    </row>
    <row r="126" spans="1:9" ht="15" x14ac:dyDescent="0.25">
      <c r="A126" s="1010"/>
      <c r="B126" s="1011" t="s">
        <v>2</v>
      </c>
      <c r="C126" s="2412" t="s">
        <v>2440</v>
      </c>
      <c r="D126" s="1624" t="s">
        <v>2441</v>
      </c>
      <c r="E126" s="1013"/>
      <c r="F126" s="495">
        <v>632.5</v>
      </c>
      <c r="G126" s="3252"/>
      <c r="I126" s="1015"/>
    </row>
    <row r="127" spans="1:9" ht="12.75" customHeight="1" thickBot="1" x14ac:dyDescent="0.3">
      <c r="A127" s="1451"/>
      <c r="B127" s="1452" t="s">
        <v>2</v>
      </c>
      <c r="C127" s="2761" t="s">
        <v>2442</v>
      </c>
      <c r="D127" s="2762" t="s">
        <v>2443</v>
      </c>
      <c r="E127" s="1453"/>
      <c r="F127" s="1454">
        <v>1213.25</v>
      </c>
      <c r="G127" s="3253"/>
      <c r="I127" s="1015"/>
    </row>
    <row r="128" spans="1:9" ht="12.75" customHeight="1" x14ac:dyDescent="0.25">
      <c r="A128" s="492"/>
      <c r="B128" s="488"/>
      <c r="C128" s="2758"/>
      <c r="D128" s="2759"/>
      <c r="E128" s="492"/>
      <c r="F128" s="492"/>
      <c r="G128" s="2760"/>
      <c r="I128" s="1015"/>
    </row>
    <row r="129" spans="1:9" ht="12.75" customHeight="1" x14ac:dyDescent="0.25">
      <c r="A129" s="492"/>
      <c r="B129" s="488"/>
      <c r="C129" s="2758"/>
      <c r="D129" s="2759"/>
      <c r="E129" s="492"/>
      <c r="F129" s="492"/>
      <c r="G129" s="2760"/>
      <c r="I129" s="1015"/>
    </row>
    <row r="130" spans="1:9" ht="21" customHeight="1" x14ac:dyDescent="0.2">
      <c r="B130" s="161" t="s">
        <v>738</v>
      </c>
      <c r="C130" s="161"/>
      <c r="D130" s="161"/>
      <c r="E130" s="161"/>
      <c r="F130" s="161"/>
      <c r="G130" s="161"/>
      <c r="H130" s="966"/>
    </row>
    <row r="131" spans="1:9" ht="12" thickBot="1" x14ac:dyDescent="0.25">
      <c r="B131" s="661"/>
      <c r="C131" s="661"/>
      <c r="D131" s="661"/>
      <c r="E131" s="190"/>
      <c r="F131" s="190"/>
      <c r="G131" s="143" t="s">
        <v>105</v>
      </c>
      <c r="H131" s="662"/>
    </row>
    <row r="132" spans="1:9" ht="11.25" customHeight="1" x14ac:dyDescent="0.2">
      <c r="A132" s="3116" t="s">
        <v>1828</v>
      </c>
      <c r="B132" s="3138" t="s">
        <v>273</v>
      </c>
      <c r="C132" s="3140" t="s">
        <v>739</v>
      </c>
      <c r="D132" s="3122" t="s">
        <v>254</v>
      </c>
      <c r="E132" s="3223" t="s">
        <v>1951</v>
      </c>
      <c r="F132" s="3128" t="s">
        <v>1952</v>
      </c>
      <c r="G132" s="3241" t="s">
        <v>151</v>
      </c>
      <c r="H132" s="609"/>
    </row>
    <row r="133" spans="1:9" ht="12" thickBot="1" x14ac:dyDescent="0.25">
      <c r="A133" s="3117"/>
      <c r="B133" s="3163"/>
      <c r="C133" s="3160"/>
      <c r="D133" s="3123"/>
      <c r="E133" s="3224"/>
      <c r="F133" s="3156"/>
      <c r="G133" s="3242"/>
      <c r="H133" s="609"/>
    </row>
    <row r="134" spans="1:9" s="630" customFormat="1" ht="14.25" customHeight="1" thickBot="1" x14ac:dyDescent="0.3">
      <c r="A134" s="2763" t="s">
        <v>222</v>
      </c>
      <c r="B134" s="145" t="s">
        <v>2</v>
      </c>
      <c r="C134" s="370" t="s">
        <v>152</v>
      </c>
      <c r="D134" s="245" t="s">
        <v>153</v>
      </c>
      <c r="E134" s="177" t="s">
        <v>222</v>
      </c>
      <c r="F134" s="177" t="s">
        <v>222</v>
      </c>
      <c r="G134" s="671" t="s">
        <v>6</v>
      </c>
    </row>
    <row r="135" spans="1:9" ht="12.75" customHeight="1" x14ac:dyDescent="0.25">
      <c r="A135" s="974">
        <f>SUM(A136:A138)</f>
        <v>1620</v>
      </c>
      <c r="B135" s="975" t="s">
        <v>6</v>
      </c>
      <c r="C135" s="976" t="s">
        <v>6</v>
      </c>
      <c r="D135" s="987" t="s">
        <v>699</v>
      </c>
      <c r="E135" s="911">
        <f>SUM(E136:E138)</f>
        <v>1820</v>
      </c>
      <c r="F135" s="912">
        <f>SUM(F136:F138)</f>
        <v>1820</v>
      </c>
      <c r="G135" s="2133"/>
      <c r="I135" s="1015"/>
    </row>
    <row r="136" spans="1:9" ht="12.75" customHeight="1" x14ac:dyDescent="0.25">
      <c r="A136" s="1010">
        <v>400</v>
      </c>
      <c r="B136" s="1011" t="s">
        <v>2</v>
      </c>
      <c r="C136" s="1292" t="s">
        <v>1343</v>
      </c>
      <c r="D136" s="1012" t="s">
        <v>1340</v>
      </c>
      <c r="E136" s="1013">
        <v>600</v>
      </c>
      <c r="F136" s="495">
        <v>600</v>
      </c>
      <c r="G136" s="1009"/>
      <c r="I136" s="1015"/>
    </row>
    <row r="137" spans="1:9" s="630" customFormat="1" ht="15" x14ac:dyDescent="0.25">
      <c r="A137" s="1010">
        <v>1000</v>
      </c>
      <c r="B137" s="1011" t="s">
        <v>2</v>
      </c>
      <c r="C137" s="1625" t="s">
        <v>1342</v>
      </c>
      <c r="D137" s="1012" t="s">
        <v>1341</v>
      </c>
      <c r="E137" s="1013">
        <v>1000</v>
      </c>
      <c r="F137" s="495">
        <v>1000</v>
      </c>
      <c r="G137" s="1009"/>
      <c r="I137" s="1006"/>
    </row>
    <row r="138" spans="1:9" s="630" customFormat="1" ht="22.5" x14ac:dyDescent="0.25">
      <c r="A138" s="1010">
        <v>220</v>
      </c>
      <c r="B138" s="1011" t="s">
        <v>2</v>
      </c>
      <c r="C138" s="1625">
        <v>8700840000</v>
      </c>
      <c r="D138" s="1012" t="s">
        <v>1344</v>
      </c>
      <c r="E138" s="1013">
        <v>220</v>
      </c>
      <c r="F138" s="495">
        <v>220</v>
      </c>
      <c r="G138" s="2134"/>
      <c r="I138" s="1006"/>
    </row>
    <row r="139" spans="1:9" s="630" customFormat="1" ht="12.75" customHeight="1" x14ac:dyDescent="0.25">
      <c r="A139" s="974">
        <f>SUM(A140:A146)</f>
        <v>5350</v>
      </c>
      <c r="B139" s="979" t="s">
        <v>6</v>
      </c>
      <c r="C139" s="546" t="s">
        <v>6</v>
      </c>
      <c r="D139" s="987" t="s">
        <v>745</v>
      </c>
      <c r="E139" s="911">
        <f>SUM(E140:E146)</f>
        <v>6650</v>
      </c>
      <c r="F139" s="912">
        <f>SUM(F140:F146)</f>
        <v>6650</v>
      </c>
      <c r="G139" s="1009"/>
      <c r="I139" s="1006"/>
    </row>
    <row r="140" spans="1:9" s="630" customFormat="1" ht="22.5" x14ac:dyDescent="0.25">
      <c r="A140" s="1007">
        <v>200</v>
      </c>
      <c r="B140" s="1014" t="s">
        <v>2</v>
      </c>
      <c r="C140" s="990" t="s">
        <v>955</v>
      </c>
      <c r="D140" s="1301" t="s">
        <v>746</v>
      </c>
      <c r="E140" s="1008">
        <v>200</v>
      </c>
      <c r="F140" s="667">
        <v>200</v>
      </c>
      <c r="G140" s="2135"/>
      <c r="I140" s="1006"/>
    </row>
    <row r="141" spans="1:9" ht="12.75" customHeight="1" x14ac:dyDescent="0.25">
      <c r="A141" s="1299">
        <v>300</v>
      </c>
      <c r="B141" s="1014" t="s">
        <v>2</v>
      </c>
      <c r="C141" s="990" t="s">
        <v>953</v>
      </c>
      <c r="D141" s="914" t="s">
        <v>529</v>
      </c>
      <c r="E141" s="1300">
        <v>600</v>
      </c>
      <c r="F141" s="667">
        <v>600</v>
      </c>
      <c r="G141" s="2135"/>
      <c r="I141" s="1015"/>
    </row>
    <row r="142" spans="1:9" ht="15" x14ac:dyDescent="0.25">
      <c r="A142" s="1299">
        <v>500</v>
      </c>
      <c r="B142" s="1014" t="s">
        <v>2</v>
      </c>
      <c r="C142" s="990" t="s">
        <v>954</v>
      </c>
      <c r="D142" s="914" t="s">
        <v>530</v>
      </c>
      <c r="E142" s="1300">
        <v>500</v>
      </c>
      <c r="F142" s="667">
        <v>500</v>
      </c>
      <c r="G142" s="2135"/>
      <c r="I142" s="1015"/>
    </row>
    <row r="143" spans="1:9" ht="12.75" customHeight="1" x14ac:dyDescent="0.25">
      <c r="A143" s="1633">
        <v>100</v>
      </c>
      <c r="B143" s="1634" t="s">
        <v>2</v>
      </c>
      <c r="C143" s="845" t="s">
        <v>1693</v>
      </c>
      <c r="D143" s="989" t="s">
        <v>1641</v>
      </c>
      <c r="E143" s="1635">
        <v>100</v>
      </c>
      <c r="F143" s="495">
        <v>100</v>
      </c>
      <c r="G143" s="2134"/>
      <c r="I143" s="1015"/>
    </row>
    <row r="144" spans="1:9" ht="12.75" customHeight="1" x14ac:dyDescent="0.25">
      <c r="A144" s="1633">
        <v>1000</v>
      </c>
      <c r="B144" s="1634" t="s">
        <v>2</v>
      </c>
      <c r="C144" s="845" t="s">
        <v>2055</v>
      </c>
      <c r="D144" s="989" t="s">
        <v>2056</v>
      </c>
      <c r="E144" s="1635">
        <v>1000</v>
      </c>
      <c r="F144" s="495">
        <v>1000</v>
      </c>
      <c r="G144" s="2134"/>
      <c r="I144" s="1015"/>
    </row>
    <row r="145" spans="1:9" ht="12.75" customHeight="1" x14ac:dyDescent="0.25">
      <c r="A145" s="1633">
        <v>3000</v>
      </c>
      <c r="B145" s="1634" t="s">
        <v>2</v>
      </c>
      <c r="C145" s="845" t="s">
        <v>1694</v>
      </c>
      <c r="D145" s="989" t="s">
        <v>2057</v>
      </c>
      <c r="E145" s="1635">
        <v>4000</v>
      </c>
      <c r="F145" s="495">
        <v>4000</v>
      </c>
      <c r="G145" s="2134"/>
      <c r="I145" s="1015"/>
    </row>
    <row r="146" spans="1:9" ht="12.75" customHeight="1" x14ac:dyDescent="0.25">
      <c r="A146" s="1633">
        <v>250</v>
      </c>
      <c r="B146" s="1634" t="s">
        <v>2</v>
      </c>
      <c r="C146" s="845" t="s">
        <v>2058</v>
      </c>
      <c r="D146" s="989" t="s">
        <v>1896</v>
      </c>
      <c r="E146" s="1635">
        <v>250</v>
      </c>
      <c r="F146" s="495">
        <v>250</v>
      </c>
      <c r="G146" s="2134"/>
      <c r="I146" s="1015"/>
    </row>
    <row r="147" spans="1:9" ht="12.75" customHeight="1" x14ac:dyDescent="0.25">
      <c r="A147" s="974">
        <f>A148</f>
        <v>3500</v>
      </c>
      <c r="B147" s="975" t="s">
        <v>6</v>
      </c>
      <c r="C147" s="976" t="s">
        <v>6</v>
      </c>
      <c r="D147" s="987" t="s">
        <v>1640</v>
      </c>
      <c r="E147" s="911">
        <f>E148</f>
        <v>3500</v>
      </c>
      <c r="F147" s="912">
        <f>F148</f>
        <v>3500</v>
      </c>
      <c r="G147" s="1009"/>
      <c r="I147" s="1015"/>
    </row>
    <row r="148" spans="1:9" ht="12.75" customHeight="1" x14ac:dyDescent="0.25">
      <c r="A148" s="1007">
        <v>3500</v>
      </c>
      <c r="B148" s="1014" t="s">
        <v>2</v>
      </c>
      <c r="C148" s="990" t="s">
        <v>1639</v>
      </c>
      <c r="D148" s="1301" t="s">
        <v>1640</v>
      </c>
      <c r="E148" s="1008">
        <v>3500</v>
      </c>
      <c r="F148" s="667">
        <v>3500</v>
      </c>
      <c r="G148" s="2135"/>
      <c r="I148" s="1015"/>
    </row>
    <row r="149" spans="1:9" ht="12.75" customHeight="1" x14ac:dyDescent="0.25">
      <c r="A149" s="974">
        <f>SUM(A150:A151)</f>
        <v>5500</v>
      </c>
      <c r="B149" s="975" t="s">
        <v>6</v>
      </c>
      <c r="C149" s="976" t="s">
        <v>6</v>
      </c>
      <c r="D149" s="987" t="s">
        <v>708</v>
      </c>
      <c r="E149" s="911">
        <f>SUM(E150:E151)</f>
        <v>5500</v>
      </c>
      <c r="F149" s="912">
        <f>SUM(F150:F151)</f>
        <v>5500</v>
      </c>
      <c r="G149" s="1009"/>
      <c r="I149" s="1015"/>
    </row>
    <row r="150" spans="1:9" ht="22.5" x14ac:dyDescent="0.25">
      <c r="A150" s="1010">
        <v>2000</v>
      </c>
      <c r="B150" s="1634" t="s">
        <v>2</v>
      </c>
      <c r="C150" s="845" t="s">
        <v>2059</v>
      </c>
      <c r="D150" s="2008" t="s">
        <v>1894</v>
      </c>
      <c r="E150" s="1635">
        <v>2000</v>
      </c>
      <c r="F150" s="495">
        <v>2000</v>
      </c>
      <c r="G150" s="2134"/>
      <c r="I150" s="1015"/>
    </row>
    <row r="151" spans="1:9" ht="23.25" thickBot="1" x14ac:dyDescent="0.3">
      <c r="A151" s="1451">
        <v>3500</v>
      </c>
      <c r="B151" s="2764" t="s">
        <v>2</v>
      </c>
      <c r="C151" s="2765" t="s">
        <v>2060</v>
      </c>
      <c r="D151" s="2766" t="s">
        <v>1895</v>
      </c>
      <c r="E151" s="2767">
        <v>3500</v>
      </c>
      <c r="F151" s="1454">
        <v>3500</v>
      </c>
      <c r="G151" s="2768"/>
      <c r="I151" s="1015"/>
    </row>
    <row r="152" spans="1:9" ht="11.25" customHeight="1" x14ac:dyDescent="0.25">
      <c r="I152" s="1015"/>
    </row>
    <row r="153" spans="1:9" ht="11.25" customHeight="1" x14ac:dyDescent="0.25">
      <c r="I153" s="1015"/>
    </row>
    <row r="154" spans="1:9" ht="18.75" customHeight="1" x14ac:dyDescent="0.25">
      <c r="B154" s="683" t="s">
        <v>747</v>
      </c>
      <c r="C154" s="683"/>
      <c r="D154" s="683"/>
      <c r="E154" s="683"/>
      <c r="F154" s="683"/>
      <c r="G154" s="683"/>
      <c r="H154" s="1017"/>
      <c r="I154" s="1015"/>
    </row>
    <row r="155" spans="1:9" ht="11.25" customHeight="1" thickBot="1" x14ac:dyDescent="0.3">
      <c r="B155" s="1018"/>
      <c r="C155" s="1018"/>
      <c r="D155" s="1018"/>
      <c r="E155" s="389"/>
      <c r="F155" s="389"/>
      <c r="G155" s="143" t="s">
        <v>105</v>
      </c>
      <c r="H155" s="1019"/>
      <c r="I155" s="1015"/>
    </row>
    <row r="156" spans="1:9" ht="11.25" customHeight="1" x14ac:dyDescent="0.25">
      <c r="A156" s="3116" t="s">
        <v>1828</v>
      </c>
      <c r="B156" s="3249" t="s">
        <v>148</v>
      </c>
      <c r="C156" s="3207" t="s">
        <v>748</v>
      </c>
      <c r="D156" s="3122" t="s">
        <v>270</v>
      </c>
      <c r="E156" s="3223" t="s">
        <v>1951</v>
      </c>
      <c r="F156" s="3128" t="s">
        <v>1952</v>
      </c>
      <c r="G156" s="3241" t="s">
        <v>151</v>
      </c>
      <c r="H156" s="609"/>
      <c r="I156" s="1020"/>
    </row>
    <row r="157" spans="1:9" ht="16.5" customHeight="1" thickBot="1" x14ac:dyDescent="0.25">
      <c r="A157" s="3117"/>
      <c r="B157" s="3250"/>
      <c r="C157" s="3208"/>
      <c r="D157" s="3123"/>
      <c r="E157" s="3224"/>
      <c r="F157" s="3156"/>
      <c r="G157" s="3242"/>
      <c r="H157" s="609"/>
    </row>
    <row r="158" spans="1:9" s="630" customFormat="1" ht="15" customHeight="1" thickBot="1" x14ac:dyDescent="0.3">
      <c r="A158" s="147">
        <f>A159</f>
        <v>3500</v>
      </c>
      <c r="B158" s="1021" t="s">
        <v>2</v>
      </c>
      <c r="C158" s="581" t="s">
        <v>152</v>
      </c>
      <c r="D158" s="226" t="s">
        <v>153</v>
      </c>
      <c r="E158" s="147">
        <f>E159</f>
        <v>4400</v>
      </c>
      <c r="F158" s="147">
        <f>F159</f>
        <v>4400</v>
      </c>
      <c r="G158" s="731" t="s">
        <v>6</v>
      </c>
    </row>
    <row r="159" spans="1:9" s="630" customFormat="1" ht="14.25" customHeight="1" x14ac:dyDescent="0.25">
      <c r="A159" s="732">
        <f>SUM(A160:A163)</f>
        <v>3500</v>
      </c>
      <c r="B159" s="570" t="s">
        <v>6</v>
      </c>
      <c r="C159" s="571" t="s">
        <v>6</v>
      </c>
      <c r="D159" s="1905" t="s">
        <v>271</v>
      </c>
      <c r="E159" s="2136">
        <f>SUM(E160:E164)</f>
        <v>4400</v>
      </c>
      <c r="F159" s="677">
        <f>SUM(F160:F164)</f>
        <v>4400</v>
      </c>
      <c r="G159" s="678"/>
    </row>
    <row r="160" spans="1:9" ht="22.5" x14ac:dyDescent="0.2">
      <c r="A160" s="1102">
        <v>1000</v>
      </c>
      <c r="B160" s="1450" t="s">
        <v>2</v>
      </c>
      <c r="C160" s="845" t="s">
        <v>1347</v>
      </c>
      <c r="D160" s="393" t="s">
        <v>1346</v>
      </c>
      <c r="E160" s="1104">
        <v>1000</v>
      </c>
      <c r="F160" s="853">
        <v>1000</v>
      </c>
      <c r="G160" s="876"/>
      <c r="H160" s="609"/>
    </row>
    <row r="161" spans="1:8" ht="22.5" x14ac:dyDescent="0.2">
      <c r="A161" s="1007">
        <v>500</v>
      </c>
      <c r="B161" s="1455" t="s">
        <v>2</v>
      </c>
      <c r="C161" s="1517" t="s">
        <v>2215</v>
      </c>
      <c r="D161" s="1485" t="s">
        <v>2212</v>
      </c>
      <c r="E161" s="1008"/>
      <c r="F161" s="667"/>
      <c r="G161" s="844"/>
      <c r="H161" s="609"/>
    </row>
    <row r="162" spans="1:8" x14ac:dyDescent="0.2">
      <c r="A162" s="1007"/>
      <c r="B162" s="1014" t="s">
        <v>2</v>
      </c>
      <c r="C162" s="1292" t="s">
        <v>2214</v>
      </c>
      <c r="D162" s="1626" t="s">
        <v>1348</v>
      </c>
      <c r="E162" s="1008">
        <v>200</v>
      </c>
      <c r="F162" s="667">
        <v>200</v>
      </c>
      <c r="G162" s="844"/>
      <c r="H162" s="609"/>
    </row>
    <row r="163" spans="1:8" ht="22.5" x14ac:dyDescent="0.2">
      <c r="A163" s="1007">
        <v>2000</v>
      </c>
      <c r="B163" s="1455" t="s">
        <v>2</v>
      </c>
      <c r="C163" s="2413" t="s">
        <v>2446</v>
      </c>
      <c r="D163" s="1626" t="s">
        <v>1638</v>
      </c>
      <c r="E163" s="1008">
        <v>2000</v>
      </c>
      <c r="F163" s="667">
        <v>2000</v>
      </c>
      <c r="G163" s="844"/>
      <c r="H163" s="609"/>
    </row>
    <row r="164" spans="1:8" ht="15" customHeight="1" thickBot="1" x14ac:dyDescent="0.25">
      <c r="A164" s="1451"/>
      <c r="B164" s="1452" t="s">
        <v>2</v>
      </c>
      <c r="C164" s="2769" t="s">
        <v>2445</v>
      </c>
      <c r="D164" s="1627" t="s">
        <v>2213</v>
      </c>
      <c r="E164" s="1453">
        <v>1200</v>
      </c>
      <c r="F164" s="1454">
        <v>1200</v>
      </c>
      <c r="G164" s="867"/>
      <c r="H164" s="609"/>
    </row>
    <row r="166" spans="1:8" x14ac:dyDescent="0.2">
      <c r="A166" s="664"/>
      <c r="B166" s="387"/>
      <c r="C166" s="580"/>
      <c r="D166" s="166"/>
      <c r="E166" s="492"/>
      <c r="F166" s="1023"/>
      <c r="G166" s="664"/>
      <c r="H166" s="609"/>
    </row>
    <row r="167" spans="1:8" ht="19.5" customHeight="1" x14ac:dyDescent="0.25">
      <c r="B167" s="259" t="s">
        <v>749</v>
      </c>
      <c r="C167" s="259"/>
      <c r="D167" s="259"/>
      <c r="E167" s="259"/>
      <c r="F167" s="259"/>
      <c r="G167" s="259"/>
      <c r="H167" s="931"/>
    </row>
    <row r="168" spans="1:8" ht="11.25" customHeight="1" thickBot="1" x14ac:dyDescent="0.3">
      <c r="B168" s="2"/>
      <c r="C168" s="2"/>
      <c r="D168" s="2"/>
      <c r="E168" s="260"/>
      <c r="F168" s="260"/>
      <c r="G168" s="398" t="s">
        <v>105</v>
      </c>
      <c r="H168" s="261"/>
    </row>
    <row r="169" spans="1:8" ht="11.25" customHeight="1" x14ac:dyDescent="0.2">
      <c r="A169" s="3116" t="s">
        <v>1828</v>
      </c>
      <c r="B169" s="3146" t="s">
        <v>273</v>
      </c>
      <c r="C169" s="3140" t="s">
        <v>750</v>
      </c>
      <c r="D169" s="3122" t="s">
        <v>274</v>
      </c>
      <c r="E169" s="3223" t="s">
        <v>1951</v>
      </c>
      <c r="F169" s="3128" t="s">
        <v>1952</v>
      </c>
      <c r="G169" s="3241" t="s">
        <v>151</v>
      </c>
      <c r="H169" s="609"/>
    </row>
    <row r="170" spans="1:8" ht="16.5" customHeight="1" thickBot="1" x14ac:dyDescent="0.25">
      <c r="A170" s="3117"/>
      <c r="B170" s="3159"/>
      <c r="C170" s="3160"/>
      <c r="D170" s="3123"/>
      <c r="E170" s="3224"/>
      <c r="F170" s="3156"/>
      <c r="G170" s="3242"/>
      <c r="H170" s="609"/>
    </row>
    <row r="171" spans="1:8" s="630" customFormat="1" ht="15" customHeight="1" thickBot="1" x14ac:dyDescent="0.3">
      <c r="A171" s="761">
        <f>A172</f>
        <v>23700</v>
      </c>
      <c r="B171" s="1024" t="s">
        <v>1</v>
      </c>
      <c r="C171" s="264" t="s">
        <v>152</v>
      </c>
      <c r="D171" s="594" t="s">
        <v>276</v>
      </c>
      <c r="E171" s="761">
        <f>E172</f>
        <v>23700</v>
      </c>
      <c r="F171" s="761">
        <f>F172</f>
        <v>23700</v>
      </c>
      <c r="G171" s="671" t="s">
        <v>6</v>
      </c>
    </row>
    <row r="172" spans="1:8" x14ac:dyDescent="0.2">
      <c r="A172" s="933">
        <f>SUM(A173:A178)</f>
        <v>23700</v>
      </c>
      <c r="B172" s="596" t="s">
        <v>2</v>
      </c>
      <c r="C172" s="519" t="s">
        <v>6</v>
      </c>
      <c r="D172" s="1025" t="s">
        <v>751</v>
      </c>
      <c r="E172" s="1026">
        <f>SUM(E173:E178)</f>
        <v>23700</v>
      </c>
      <c r="F172" s="765">
        <f>SUM(F173:F178)</f>
        <v>23700</v>
      </c>
      <c r="G172" s="766"/>
      <c r="H172" s="609"/>
    </row>
    <row r="173" spans="1:8" s="630" customFormat="1" x14ac:dyDescent="0.25">
      <c r="A173" s="898">
        <v>1400</v>
      </c>
      <c r="B173" s="394" t="s">
        <v>2</v>
      </c>
      <c r="C173" s="1027" t="s">
        <v>752</v>
      </c>
      <c r="D173" s="799" t="s">
        <v>1695</v>
      </c>
      <c r="E173" s="996">
        <v>1500</v>
      </c>
      <c r="F173" s="864">
        <v>1300</v>
      </c>
      <c r="G173" s="844"/>
    </row>
    <row r="174" spans="1:8" s="630" customFormat="1" x14ac:dyDescent="0.25">
      <c r="A174" s="898">
        <v>2500</v>
      </c>
      <c r="B174" s="394" t="s">
        <v>2</v>
      </c>
      <c r="C174" s="1027" t="s">
        <v>753</v>
      </c>
      <c r="D174" s="799" t="s">
        <v>531</v>
      </c>
      <c r="E174" s="996">
        <v>3000</v>
      </c>
      <c r="F174" s="864">
        <v>2400</v>
      </c>
      <c r="G174" s="1028"/>
    </row>
    <row r="175" spans="1:8" s="630" customFormat="1" x14ac:dyDescent="0.25">
      <c r="A175" s="898">
        <v>1000</v>
      </c>
      <c r="B175" s="394" t="s">
        <v>2</v>
      </c>
      <c r="C175" s="1027" t="s">
        <v>754</v>
      </c>
      <c r="D175" s="799" t="s">
        <v>2661</v>
      </c>
      <c r="E175" s="996">
        <v>1000</v>
      </c>
      <c r="F175" s="864">
        <v>800</v>
      </c>
      <c r="G175" s="1028"/>
    </row>
    <row r="176" spans="1:8" s="630" customFormat="1" x14ac:dyDescent="0.25">
      <c r="A176" s="898">
        <v>2000</v>
      </c>
      <c r="B176" s="394" t="s">
        <v>2</v>
      </c>
      <c r="C176" s="346" t="s">
        <v>755</v>
      </c>
      <c r="D176" s="799" t="s">
        <v>2662</v>
      </c>
      <c r="E176" s="996">
        <v>4000</v>
      </c>
      <c r="F176" s="864">
        <v>2000</v>
      </c>
      <c r="G176" s="1028"/>
    </row>
    <row r="177" spans="1:8" s="630" customFormat="1" ht="22.5" x14ac:dyDescent="0.25">
      <c r="A177" s="997">
        <v>1800</v>
      </c>
      <c r="B177" s="1029" t="s">
        <v>2</v>
      </c>
      <c r="C177" s="346" t="s">
        <v>756</v>
      </c>
      <c r="D177" s="1030" t="s">
        <v>2444</v>
      </c>
      <c r="E177" s="1000">
        <v>4200</v>
      </c>
      <c r="F177" s="1001">
        <v>2200</v>
      </c>
      <c r="G177" s="1031"/>
    </row>
    <row r="178" spans="1:8" s="630" customFormat="1" ht="23.25" thickBot="1" x14ac:dyDescent="0.3">
      <c r="A178" s="1002">
        <v>15000</v>
      </c>
      <c r="B178" s="1032" t="s">
        <v>2</v>
      </c>
      <c r="C178" s="1302" t="s">
        <v>956</v>
      </c>
      <c r="D178" s="563" t="s">
        <v>1696</v>
      </c>
      <c r="E178" s="1003">
        <v>10000</v>
      </c>
      <c r="F178" s="768">
        <v>15000</v>
      </c>
      <c r="G178" s="1033"/>
    </row>
    <row r="180" spans="1:8" ht="18.75" customHeight="1" x14ac:dyDescent="0.25">
      <c r="B180" s="259" t="s">
        <v>757</v>
      </c>
      <c r="C180" s="259"/>
      <c r="D180" s="259"/>
      <c r="E180" s="259"/>
      <c r="F180" s="259"/>
      <c r="G180" s="259"/>
      <c r="H180" s="931"/>
    </row>
    <row r="181" spans="1:8" ht="12" thickBot="1" x14ac:dyDescent="0.25">
      <c r="B181" s="1034"/>
      <c r="C181" s="1034"/>
      <c r="D181" s="1034"/>
      <c r="E181" s="1035"/>
      <c r="F181" s="1035"/>
      <c r="G181" s="1889" t="s">
        <v>66</v>
      </c>
      <c r="H181" s="1034"/>
    </row>
    <row r="182" spans="1:8" ht="11.25" customHeight="1" x14ac:dyDescent="0.2">
      <c r="A182" s="3116" t="s">
        <v>1828</v>
      </c>
      <c r="B182" s="3243" t="s">
        <v>273</v>
      </c>
      <c r="C182" s="3245" t="s">
        <v>758</v>
      </c>
      <c r="D182" s="3247" t="s">
        <v>759</v>
      </c>
      <c r="E182" s="3223" t="s">
        <v>1951</v>
      </c>
      <c r="F182" s="3128" t="s">
        <v>1952</v>
      </c>
      <c r="G182" s="3241" t="s">
        <v>151</v>
      </c>
      <c r="H182" s="609"/>
    </row>
    <row r="183" spans="1:8" ht="19.5" customHeight="1" thickBot="1" x14ac:dyDescent="0.25">
      <c r="A183" s="3117"/>
      <c r="B183" s="3244"/>
      <c r="C183" s="3246"/>
      <c r="D183" s="3248"/>
      <c r="E183" s="3224"/>
      <c r="F183" s="3156"/>
      <c r="G183" s="3242"/>
      <c r="H183" s="609"/>
    </row>
    <row r="184" spans="1:8" s="630" customFormat="1" ht="15" customHeight="1" thickBot="1" x14ac:dyDescent="0.3">
      <c r="A184" s="1036">
        <f>A185+A188+A193</f>
        <v>35000</v>
      </c>
      <c r="B184" s="1037" t="s">
        <v>1</v>
      </c>
      <c r="C184" s="1038" t="s">
        <v>152</v>
      </c>
      <c r="D184" s="594" t="s">
        <v>907</v>
      </c>
      <c r="E184" s="1036">
        <f t="shared" ref="E184:F184" si="0">E185+E188+E193</f>
        <v>26000</v>
      </c>
      <c r="F184" s="1036">
        <f t="shared" si="0"/>
        <v>26000</v>
      </c>
      <c r="G184" s="671" t="s">
        <v>6</v>
      </c>
    </row>
    <row r="185" spans="1:8" x14ac:dyDescent="0.2">
      <c r="A185" s="1303">
        <f>A186+A187</f>
        <v>10000</v>
      </c>
      <c r="B185" s="1039" t="s">
        <v>2</v>
      </c>
      <c r="C185" s="1040" t="s">
        <v>6</v>
      </c>
      <c r="D185" s="1041" t="s">
        <v>760</v>
      </c>
      <c r="E185" s="1042">
        <f>SUM(E186:E187)</f>
        <v>10000</v>
      </c>
      <c r="F185" s="1043">
        <f>SUM(F186:F187)</f>
        <v>10000</v>
      </c>
      <c r="G185" s="1044"/>
      <c r="H185" s="609"/>
    </row>
    <row r="186" spans="1:8" x14ac:dyDescent="0.2">
      <c r="A186" s="1045">
        <v>5000</v>
      </c>
      <c r="B186" s="1046" t="s">
        <v>160</v>
      </c>
      <c r="C186" s="1047" t="s">
        <v>761</v>
      </c>
      <c r="D186" s="1048" t="s">
        <v>762</v>
      </c>
      <c r="E186" s="1049">
        <v>5000</v>
      </c>
      <c r="F186" s="1050">
        <v>5000</v>
      </c>
      <c r="G186" s="2138"/>
      <c r="H186" s="609"/>
    </row>
    <row r="187" spans="1:8" x14ac:dyDescent="0.2">
      <c r="A187" s="1051">
        <v>5000</v>
      </c>
      <c r="B187" s="1052" t="s">
        <v>160</v>
      </c>
      <c r="C187" s="1053" t="s">
        <v>763</v>
      </c>
      <c r="D187" s="1054" t="s">
        <v>764</v>
      </c>
      <c r="E187" s="1055">
        <v>5000</v>
      </c>
      <c r="F187" s="1056">
        <v>5000</v>
      </c>
      <c r="G187" s="2139"/>
      <c r="H187" s="609"/>
    </row>
    <row r="188" spans="1:8" x14ac:dyDescent="0.2">
      <c r="A188" s="1304">
        <f>SUM(A189:A192)</f>
        <v>17000</v>
      </c>
      <c r="B188" s="1057" t="s">
        <v>2</v>
      </c>
      <c r="C188" s="1058" t="s">
        <v>6</v>
      </c>
      <c r="D188" s="1059" t="s">
        <v>1349</v>
      </c>
      <c r="E188" s="1060">
        <f>SUM(E189:E192)</f>
        <v>5000</v>
      </c>
      <c r="F188" s="1061">
        <f>SUM(F189:F192)</f>
        <v>5000</v>
      </c>
      <c r="G188" s="2140"/>
      <c r="H188" s="609"/>
    </row>
    <row r="189" spans="1:8" ht="22.5" x14ac:dyDescent="0.2">
      <c r="A189" s="2137"/>
      <c r="B189" s="1457" t="s">
        <v>2</v>
      </c>
      <c r="C189" s="1613" t="s">
        <v>2217</v>
      </c>
      <c r="D189" s="1485" t="s">
        <v>2216</v>
      </c>
      <c r="E189" s="1460">
        <v>5000</v>
      </c>
      <c r="F189" s="1461">
        <v>5000</v>
      </c>
      <c r="G189" s="2140"/>
      <c r="H189" s="609"/>
    </row>
    <row r="190" spans="1:8" x14ac:dyDescent="0.2">
      <c r="A190" s="1456">
        <v>5000</v>
      </c>
      <c r="B190" s="1457" t="s">
        <v>2</v>
      </c>
      <c r="C190" s="1458" t="s">
        <v>1697</v>
      </c>
      <c r="D190" s="1459" t="s">
        <v>1698</v>
      </c>
      <c r="E190" s="1460"/>
      <c r="F190" s="1461"/>
      <c r="G190" s="2141"/>
      <c r="H190" s="609"/>
    </row>
    <row r="191" spans="1:8" x14ac:dyDescent="0.2">
      <c r="A191" s="1456">
        <v>9000</v>
      </c>
      <c r="B191" s="1457" t="s">
        <v>2</v>
      </c>
      <c r="C191" s="1458" t="s">
        <v>1899</v>
      </c>
      <c r="D191" s="1485" t="s">
        <v>1897</v>
      </c>
      <c r="E191" s="1460"/>
      <c r="F191" s="1461"/>
      <c r="G191" s="2141"/>
      <c r="H191" s="609"/>
    </row>
    <row r="192" spans="1:8" x14ac:dyDescent="0.2">
      <c r="A192" s="1456">
        <v>3000</v>
      </c>
      <c r="B192" s="1457" t="s">
        <v>2</v>
      </c>
      <c r="C192" s="1458" t="s">
        <v>2061</v>
      </c>
      <c r="D192" s="1485" t="s">
        <v>1898</v>
      </c>
      <c r="E192" s="1460"/>
      <c r="F192" s="1461"/>
      <c r="G192" s="2141"/>
      <c r="H192" s="609"/>
    </row>
    <row r="193" spans="1:8" ht="22.5" x14ac:dyDescent="0.2">
      <c r="A193" s="1304">
        <f>A194</f>
        <v>8000</v>
      </c>
      <c r="B193" s="1057" t="s">
        <v>2</v>
      </c>
      <c r="C193" s="1058" t="s">
        <v>6</v>
      </c>
      <c r="D193" s="1059" t="s">
        <v>765</v>
      </c>
      <c r="E193" s="1060">
        <f>E194</f>
        <v>11000</v>
      </c>
      <c r="F193" s="1061">
        <f>F194</f>
        <v>11000</v>
      </c>
      <c r="G193" s="2140"/>
      <c r="H193" s="609"/>
    </row>
    <row r="194" spans="1:8" ht="12" thickBot="1" x14ac:dyDescent="0.25">
      <c r="A194" s="1062">
        <v>8000</v>
      </c>
      <c r="B194" s="1063" t="s">
        <v>2</v>
      </c>
      <c r="C194" s="1064" t="s">
        <v>766</v>
      </c>
      <c r="D194" s="1697" t="s">
        <v>767</v>
      </c>
      <c r="E194" s="1065">
        <v>11000</v>
      </c>
      <c r="F194" s="1066">
        <v>11000</v>
      </c>
      <c r="G194" s="2142"/>
      <c r="H194" s="609"/>
    </row>
    <row r="195" spans="1:8" x14ac:dyDescent="0.2">
      <c r="B195" s="609"/>
      <c r="H195" s="609"/>
    </row>
    <row r="196" spans="1:8" x14ac:dyDescent="0.2">
      <c r="B196" s="1034"/>
      <c r="C196" s="1034"/>
      <c r="D196" s="1067"/>
      <c r="E196" s="1068"/>
      <c r="F196" s="1068"/>
      <c r="G196" s="1068"/>
      <c r="H196" s="1069"/>
    </row>
    <row r="197" spans="1:8" ht="18.75" customHeight="1" x14ac:dyDescent="0.25">
      <c r="B197" s="259" t="s">
        <v>768</v>
      </c>
      <c r="C197" s="259"/>
      <c r="D197" s="259"/>
      <c r="E197" s="259"/>
      <c r="F197" s="259"/>
      <c r="G197" s="259"/>
      <c r="H197" s="931"/>
    </row>
    <row r="198" spans="1:8" ht="11.25" customHeight="1" thickBot="1" x14ac:dyDescent="0.3">
      <c r="B198" s="2"/>
      <c r="C198" s="2"/>
      <c r="D198" s="2"/>
      <c r="E198" s="260"/>
      <c r="F198" s="260"/>
      <c r="G198" s="398" t="s">
        <v>105</v>
      </c>
      <c r="H198" s="261"/>
    </row>
    <row r="199" spans="1:8" ht="11.25" customHeight="1" x14ac:dyDescent="0.2">
      <c r="A199" s="3116" t="s">
        <v>1828</v>
      </c>
      <c r="B199" s="3138" t="s">
        <v>273</v>
      </c>
      <c r="C199" s="3140" t="s">
        <v>769</v>
      </c>
      <c r="D199" s="3122" t="s">
        <v>770</v>
      </c>
      <c r="E199" s="3223" t="s">
        <v>1951</v>
      </c>
      <c r="F199" s="3128" t="s">
        <v>1952</v>
      </c>
      <c r="G199" s="3241" t="s">
        <v>151</v>
      </c>
      <c r="H199" s="609"/>
    </row>
    <row r="200" spans="1:8" ht="16.5" customHeight="1" thickBot="1" x14ac:dyDescent="0.25">
      <c r="A200" s="3117"/>
      <c r="B200" s="3163"/>
      <c r="C200" s="3160"/>
      <c r="D200" s="3123"/>
      <c r="E200" s="3224"/>
      <c r="F200" s="3156"/>
      <c r="G200" s="3242"/>
      <c r="H200" s="609"/>
    </row>
    <row r="201" spans="1:8" s="630" customFormat="1" ht="15" customHeight="1" thickBot="1" x14ac:dyDescent="0.3">
      <c r="A201" s="761">
        <f>SUM(A202:A202)</f>
        <v>2000</v>
      </c>
      <c r="B201" s="263" t="s">
        <v>1</v>
      </c>
      <c r="C201" s="264" t="s">
        <v>152</v>
      </c>
      <c r="D201" s="265" t="s">
        <v>907</v>
      </c>
      <c r="E201" s="761">
        <f>E202</f>
        <v>2000</v>
      </c>
      <c r="F201" s="761">
        <f>F202</f>
        <v>2000</v>
      </c>
      <c r="G201" s="671" t="s">
        <v>6</v>
      </c>
    </row>
    <row r="202" spans="1:8" ht="12" thickBot="1" x14ac:dyDescent="0.25">
      <c r="A202" s="1070">
        <v>2000</v>
      </c>
      <c r="B202" s="865" t="s">
        <v>2</v>
      </c>
      <c r="C202" s="482" t="s">
        <v>771</v>
      </c>
      <c r="D202" s="1071" t="s">
        <v>772</v>
      </c>
      <c r="E202" s="1072">
        <v>2000</v>
      </c>
      <c r="F202" s="866">
        <v>2000</v>
      </c>
      <c r="G202" s="1073"/>
      <c r="H202" s="609"/>
    </row>
    <row r="203" spans="1:8" ht="11.25" customHeight="1" x14ac:dyDescent="0.2"/>
    <row r="204" spans="1:8" ht="11.25" customHeight="1" x14ac:dyDescent="0.2"/>
    <row r="205" spans="1:8" ht="18.75" customHeight="1" x14ac:dyDescent="0.25">
      <c r="B205" s="259" t="s">
        <v>1513</v>
      </c>
      <c r="C205" s="259"/>
      <c r="D205" s="259"/>
      <c r="E205" s="259"/>
      <c r="F205" s="259"/>
      <c r="G205" s="259"/>
      <c r="H205" s="931"/>
    </row>
    <row r="206" spans="1:8" ht="11.25" customHeight="1" thickBot="1" x14ac:dyDescent="0.3">
      <c r="B206" s="2"/>
      <c r="C206" s="2"/>
      <c r="D206" s="2"/>
      <c r="E206" s="260"/>
      <c r="F206" s="260"/>
      <c r="G206" s="260" t="s">
        <v>105</v>
      </c>
      <c r="H206" s="261"/>
    </row>
    <row r="207" spans="1:8" ht="11.25" customHeight="1" x14ac:dyDescent="0.2">
      <c r="A207" s="3116" t="s">
        <v>1828</v>
      </c>
      <c r="B207" s="3138" t="s">
        <v>273</v>
      </c>
      <c r="C207" s="3140" t="s">
        <v>1514</v>
      </c>
      <c r="D207" s="3122" t="s">
        <v>2290</v>
      </c>
      <c r="E207" s="3223" t="s">
        <v>1951</v>
      </c>
      <c r="F207" s="3128" t="s">
        <v>1952</v>
      </c>
      <c r="G207" s="3241" t="s">
        <v>151</v>
      </c>
      <c r="H207" s="609"/>
    </row>
    <row r="208" spans="1:8" ht="16.5" customHeight="1" thickBot="1" x14ac:dyDescent="0.25">
      <c r="A208" s="3117"/>
      <c r="B208" s="3163"/>
      <c r="C208" s="3160"/>
      <c r="D208" s="3123"/>
      <c r="E208" s="3224"/>
      <c r="F208" s="3156"/>
      <c r="G208" s="3242"/>
      <c r="H208" s="609"/>
    </row>
    <row r="209" spans="1:8" s="630" customFormat="1" ht="15" customHeight="1" thickBot="1" x14ac:dyDescent="0.3">
      <c r="A209" s="761">
        <f>SUM(A210:A211)</f>
        <v>0</v>
      </c>
      <c r="B209" s="263" t="s">
        <v>1</v>
      </c>
      <c r="C209" s="264" t="s">
        <v>152</v>
      </c>
      <c r="D209" s="594" t="s">
        <v>907</v>
      </c>
      <c r="E209" s="761">
        <f t="shared" ref="E209:F209" si="1">SUM(E210:E211)</f>
        <v>0</v>
      </c>
      <c r="F209" s="761">
        <f t="shared" si="1"/>
        <v>0</v>
      </c>
      <c r="G209" s="671" t="s">
        <v>6</v>
      </c>
    </row>
    <row r="210" spans="1:8" s="630" customFormat="1" ht="15" customHeight="1" x14ac:dyDescent="0.25">
      <c r="A210" s="1081">
        <v>0</v>
      </c>
      <c r="B210" s="1082" t="s">
        <v>2</v>
      </c>
      <c r="C210" s="1253" t="s">
        <v>1518</v>
      </c>
      <c r="D210" s="2143" t="s">
        <v>1515</v>
      </c>
      <c r="E210" s="2144">
        <v>0</v>
      </c>
      <c r="F210" s="2145">
        <v>0</v>
      </c>
      <c r="G210" s="969"/>
    </row>
    <row r="211" spans="1:8" ht="23.25" thickBot="1" x14ac:dyDescent="0.25">
      <c r="A211" s="1070">
        <v>0</v>
      </c>
      <c r="B211" s="865" t="s">
        <v>2</v>
      </c>
      <c r="C211" s="482" t="s">
        <v>1517</v>
      </c>
      <c r="D211" s="1071" t="s">
        <v>1516</v>
      </c>
      <c r="E211" s="1072">
        <v>0</v>
      </c>
      <c r="F211" s="866">
        <v>0</v>
      </c>
      <c r="G211" s="1073"/>
      <c r="H211" s="609"/>
    </row>
  </sheetData>
  <mergeCells count="85">
    <mergeCell ref="C132:C133"/>
    <mergeCell ref="D132:D133"/>
    <mergeCell ref="E132:E133"/>
    <mergeCell ref="F132:F133"/>
    <mergeCell ref="G132:G133"/>
    <mergeCell ref="G207:G208"/>
    <mergeCell ref="A1:H1"/>
    <mergeCell ref="A3:H3"/>
    <mergeCell ref="C5:E5"/>
    <mergeCell ref="C7:C8"/>
    <mergeCell ref="D7:D8"/>
    <mergeCell ref="E7:E8"/>
    <mergeCell ref="G24:G25"/>
    <mergeCell ref="H24:H25"/>
    <mergeCell ref="A32:A33"/>
    <mergeCell ref="B32:B33"/>
    <mergeCell ref="C32:C33"/>
    <mergeCell ref="D32:D33"/>
    <mergeCell ref="E32:E33"/>
    <mergeCell ref="F32:F33"/>
    <mergeCell ref="G32:G33"/>
    <mergeCell ref="A24:A25"/>
    <mergeCell ref="B24:B25"/>
    <mergeCell ref="C24:C25"/>
    <mergeCell ref="D24:D25"/>
    <mergeCell ref="E24:E25"/>
    <mergeCell ref="F24:F25"/>
    <mergeCell ref="G70:G71"/>
    <mergeCell ref="A112:A113"/>
    <mergeCell ref="B112:B113"/>
    <mergeCell ref="C112:C113"/>
    <mergeCell ref="D112:D113"/>
    <mergeCell ref="E112:E113"/>
    <mergeCell ref="F112:F113"/>
    <mergeCell ref="G112:G113"/>
    <mergeCell ref="A70:A71"/>
    <mergeCell ref="B70:B71"/>
    <mergeCell ref="C70:C71"/>
    <mergeCell ref="D70:D71"/>
    <mergeCell ref="E70:E71"/>
    <mergeCell ref="F70:F71"/>
    <mergeCell ref="A101:A102"/>
    <mergeCell ref="B101:B102"/>
    <mergeCell ref="G156:G157"/>
    <mergeCell ref="A156:A157"/>
    <mergeCell ref="B156:B157"/>
    <mergeCell ref="C156:C157"/>
    <mergeCell ref="D156:D157"/>
    <mergeCell ref="E156:E157"/>
    <mergeCell ref="F156:F157"/>
    <mergeCell ref="C101:C102"/>
    <mergeCell ref="D101:D102"/>
    <mergeCell ref="E101:E102"/>
    <mergeCell ref="F101:F102"/>
    <mergeCell ref="G101:G102"/>
    <mergeCell ref="G122:G127"/>
    <mergeCell ref="A132:A133"/>
    <mergeCell ref="B132:B133"/>
    <mergeCell ref="G169:G170"/>
    <mergeCell ref="A182:A183"/>
    <mergeCell ref="B182:B183"/>
    <mergeCell ref="C182:C183"/>
    <mergeCell ref="D182:D183"/>
    <mergeCell ref="E182:E183"/>
    <mergeCell ref="F182:F183"/>
    <mergeCell ref="G182:G183"/>
    <mergeCell ref="A169:A170"/>
    <mergeCell ref="B169:B170"/>
    <mergeCell ref="C169:C170"/>
    <mergeCell ref="D169:D170"/>
    <mergeCell ref="E169:E170"/>
    <mergeCell ref="F169:F170"/>
    <mergeCell ref="G199:G200"/>
    <mergeCell ref="A199:A200"/>
    <mergeCell ref="B199:B200"/>
    <mergeCell ref="C199:C200"/>
    <mergeCell ref="D199:D200"/>
    <mergeCell ref="E199:E200"/>
    <mergeCell ref="F199:F200"/>
    <mergeCell ref="F207:F208"/>
    <mergeCell ref="A207:A208"/>
    <mergeCell ref="B207:B208"/>
    <mergeCell ref="C207:C208"/>
    <mergeCell ref="D207:D208"/>
    <mergeCell ref="E207:E20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2" orientation="portrait" r:id="rId1"/>
  <headerFooter alignWithMargins="0"/>
  <rowBreaks count="3" manualBreakCount="3">
    <brk id="66" max="16383" man="1"/>
    <brk id="127" max="16383" man="1"/>
    <brk id="178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J13"/>
  <sheetViews>
    <sheetView zoomScaleNormal="100" workbookViewId="0">
      <selection sqref="A1:H1"/>
    </sheetView>
  </sheetViews>
  <sheetFormatPr defaultColWidth="9.140625" defaultRowHeight="12.75" x14ac:dyDescent="0.2"/>
  <cols>
    <col min="1" max="1" width="9.28515625" style="294" customWidth="1"/>
    <col min="2" max="2" width="3.7109375" style="294" customWidth="1"/>
    <col min="3" max="5" width="5.42578125" style="294" customWidth="1"/>
    <col min="6" max="6" width="20.7109375" style="294" customWidth="1"/>
    <col min="7" max="7" width="25" style="294" customWidth="1"/>
    <col min="8" max="8" width="12" style="294" customWidth="1"/>
    <col min="9" max="16384" width="9.140625" style="294"/>
  </cols>
  <sheetData>
    <row r="1" spans="1:10" s="609" customFormat="1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  <c r="H1" s="3043"/>
    </row>
    <row r="3" spans="1:10" ht="15.75" x14ac:dyDescent="0.25">
      <c r="A3" s="3194" t="s">
        <v>1994</v>
      </c>
      <c r="B3" s="3194"/>
      <c r="C3" s="3194"/>
      <c r="D3" s="3194"/>
      <c r="E3" s="3194"/>
      <c r="F3" s="3194"/>
      <c r="G3" s="3194"/>
      <c r="H3" s="3194"/>
    </row>
    <row r="4" spans="1:10" ht="15.75" x14ac:dyDescent="0.25">
      <c r="A4" s="610"/>
      <c r="B4" s="610"/>
      <c r="C4" s="610"/>
      <c r="D4" s="610"/>
      <c r="E4" s="610"/>
      <c r="F4" s="610"/>
      <c r="G4" s="610"/>
      <c r="H4" s="610"/>
    </row>
    <row r="5" spans="1:10" ht="15.75" x14ac:dyDescent="0.25">
      <c r="A5" s="3112" t="s">
        <v>526</v>
      </c>
      <c r="B5" s="3112"/>
      <c r="C5" s="3112"/>
      <c r="D5" s="3112"/>
      <c r="E5" s="3112"/>
      <c r="F5" s="3112"/>
      <c r="G5" s="3112"/>
      <c r="H5" s="3112"/>
    </row>
    <row r="6" spans="1:10" ht="15.75" x14ac:dyDescent="0.25">
      <c r="A6" s="139"/>
      <c r="B6" s="139"/>
      <c r="C6" s="139"/>
      <c r="D6" s="139"/>
      <c r="E6" s="139"/>
      <c r="F6" s="139"/>
      <c r="G6" s="139"/>
      <c r="H6" s="139"/>
    </row>
    <row r="7" spans="1:10" ht="12.75" customHeight="1" thickBot="1" x14ac:dyDescent="0.25">
      <c r="B7" s="611"/>
      <c r="C7" s="612"/>
      <c r="D7" s="612"/>
      <c r="E7" s="612"/>
      <c r="F7" s="612"/>
      <c r="G7" s="612"/>
      <c r="H7" s="1890" t="s">
        <v>66</v>
      </c>
    </row>
    <row r="8" spans="1:10" s="615" customFormat="1" ht="17.25" customHeight="1" thickBot="1" x14ac:dyDescent="0.3">
      <c r="A8" s="2702" t="s">
        <v>1828</v>
      </c>
      <c r="B8" s="2829" t="s">
        <v>451</v>
      </c>
      <c r="C8" s="1350"/>
      <c r="D8" s="1350"/>
      <c r="E8" s="1350"/>
      <c r="F8" s="3195" t="s">
        <v>452</v>
      </c>
      <c r="G8" s="3196"/>
      <c r="H8" s="2750" t="s">
        <v>1952</v>
      </c>
    </row>
    <row r="9" spans="1:10" s="615" customFormat="1" ht="16.5" customHeight="1" thickBot="1" x14ac:dyDescent="0.3">
      <c r="A9" s="2841">
        <f>A10</f>
        <v>234</v>
      </c>
      <c r="B9" s="617" t="s">
        <v>2</v>
      </c>
      <c r="C9" s="617" t="s">
        <v>453</v>
      </c>
      <c r="D9" s="618" t="s">
        <v>454</v>
      </c>
      <c r="E9" s="2749" t="s">
        <v>455</v>
      </c>
      <c r="F9" s="3239" t="s">
        <v>773</v>
      </c>
      <c r="G9" s="3240"/>
      <c r="H9" s="2751">
        <f>H10</f>
        <v>234</v>
      </c>
      <c r="J9" s="1922"/>
    </row>
    <row r="10" spans="1:10" s="615" customFormat="1" ht="25.5" customHeight="1" thickBot="1" x14ac:dyDescent="0.3">
      <c r="A10" s="2842">
        <v>234</v>
      </c>
      <c r="B10" s="2843" t="s">
        <v>154</v>
      </c>
      <c r="C10" s="1074">
        <v>1801</v>
      </c>
      <c r="D10" s="1075">
        <v>3792</v>
      </c>
      <c r="E10" s="1075">
        <v>2122</v>
      </c>
      <c r="F10" s="3256" t="s">
        <v>1258</v>
      </c>
      <c r="G10" s="3257"/>
      <c r="H10" s="2752">
        <v>234</v>
      </c>
    </row>
    <row r="11" spans="1:10" x14ac:dyDescent="0.2">
      <c r="B11" s="783"/>
      <c r="C11" s="784"/>
      <c r="D11" s="785"/>
      <c r="E11" s="611"/>
      <c r="F11" s="786"/>
      <c r="G11" s="786"/>
      <c r="H11" s="787"/>
    </row>
    <row r="12" spans="1:10" x14ac:dyDescent="0.2">
      <c r="A12" s="871"/>
      <c r="B12" s="871"/>
      <c r="C12" s="871"/>
    </row>
    <row r="13" spans="1:10" x14ac:dyDescent="0.2">
      <c r="A13" s="609"/>
      <c r="B13" s="609"/>
      <c r="C13" s="609"/>
      <c r="D13" s="609"/>
      <c r="E13" s="609"/>
      <c r="F13" s="609"/>
      <c r="G13" s="609"/>
    </row>
  </sheetData>
  <mergeCells count="6">
    <mergeCell ref="F10:G10"/>
    <mergeCell ref="A1:H1"/>
    <mergeCell ref="A3:H3"/>
    <mergeCell ref="A5:H5"/>
    <mergeCell ref="F8:G8"/>
    <mergeCell ref="F9:G9"/>
  </mergeCells>
  <pageMargins left="0.78740157480314965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H98"/>
  <sheetViews>
    <sheetView zoomScaleNormal="100" zoomScaleSheetLayoutView="75" workbookViewId="0">
      <selection sqref="A1:H1"/>
    </sheetView>
  </sheetViews>
  <sheetFormatPr defaultColWidth="9.140625" defaultRowHeight="11.25" x14ac:dyDescent="0.2"/>
  <cols>
    <col min="1" max="1" width="9.5703125" style="609" bestFit="1" customWidth="1"/>
    <col min="2" max="2" width="3.5703125" style="659" customWidth="1"/>
    <col min="3" max="3" width="10.7109375" style="609" customWidth="1"/>
    <col min="4" max="4" width="45.140625" style="609" customWidth="1"/>
    <col min="5" max="5" width="11.7109375" style="609" customWidth="1"/>
    <col min="6" max="6" width="12.140625" style="609" customWidth="1"/>
    <col min="7" max="7" width="10.85546875" style="609" customWidth="1"/>
    <col min="8" max="8" width="10.85546875" style="659" customWidth="1"/>
    <col min="9" max="16384" width="9.140625" style="609"/>
  </cols>
  <sheetData>
    <row r="1" spans="1:8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  <c r="H1" s="3043"/>
    </row>
    <row r="2" spans="1:8" ht="12.75" customHeight="1" x14ac:dyDescent="0.2"/>
    <row r="3" spans="1:8" s="3" customFormat="1" ht="15.75" x14ac:dyDescent="0.25">
      <c r="A3" s="3112" t="s">
        <v>532</v>
      </c>
      <c r="B3" s="3112"/>
      <c r="C3" s="3112"/>
      <c r="D3" s="3112"/>
      <c r="E3" s="3112"/>
      <c r="F3" s="3112"/>
      <c r="G3" s="3112"/>
      <c r="H3" s="3112"/>
    </row>
    <row r="4" spans="1:8" s="3" customFormat="1" ht="15.75" x14ac:dyDescent="0.25">
      <c r="B4" s="139"/>
      <c r="C4" s="139"/>
      <c r="D4" s="139"/>
      <c r="E4" s="139"/>
      <c r="F4" s="139"/>
      <c r="G4" s="139"/>
      <c r="H4" s="139"/>
    </row>
    <row r="5" spans="1:8" s="140" customFormat="1" ht="15.75" customHeight="1" x14ac:dyDescent="0.25">
      <c r="B5" s="141"/>
      <c r="C5" s="3145" t="s">
        <v>1949</v>
      </c>
      <c r="D5" s="3145"/>
      <c r="E5" s="3145"/>
      <c r="F5" s="142"/>
      <c r="G5" s="142"/>
      <c r="H5" s="142"/>
    </row>
    <row r="6" spans="1:8" s="660" customFormat="1" ht="12" thickBot="1" x14ac:dyDescent="0.3">
      <c r="B6" s="661"/>
      <c r="C6" s="661"/>
      <c r="D6" s="661"/>
      <c r="E6" s="143" t="s">
        <v>105</v>
      </c>
      <c r="F6" s="143"/>
      <c r="G6" s="662"/>
    </row>
    <row r="7" spans="1:8" s="663" customFormat="1" ht="12.75" customHeight="1" x14ac:dyDescent="0.25">
      <c r="B7" s="788"/>
      <c r="C7" s="3203" t="s">
        <v>135</v>
      </c>
      <c r="D7" s="3122" t="s">
        <v>136</v>
      </c>
      <c r="E7" s="3128" t="s">
        <v>1950</v>
      </c>
      <c r="F7" s="79"/>
    </row>
    <row r="8" spans="1:8" s="660" customFormat="1" ht="12.75" customHeight="1" thickBot="1" x14ac:dyDescent="0.3">
      <c r="B8" s="788"/>
      <c r="C8" s="3204"/>
      <c r="D8" s="3123"/>
      <c r="E8" s="3129"/>
      <c r="F8" s="79"/>
      <c r="H8" s="664"/>
    </row>
    <row r="9" spans="1:8" s="660" customFormat="1" ht="12.75" customHeight="1" thickBot="1" x14ac:dyDescent="0.25">
      <c r="B9" s="144"/>
      <c r="C9" s="145" t="s">
        <v>288</v>
      </c>
      <c r="D9" s="146" t="s">
        <v>289</v>
      </c>
      <c r="E9" s="2167">
        <f>SUM(E10:E15)</f>
        <v>556330.99822000007</v>
      </c>
      <c r="F9" s="609"/>
    </row>
    <row r="10" spans="1:8" s="665" customFormat="1" ht="12.75" customHeight="1" x14ac:dyDescent="0.2">
      <c r="B10" s="149"/>
      <c r="C10" s="872" t="s">
        <v>377</v>
      </c>
      <c r="D10" s="790" t="s">
        <v>378</v>
      </c>
      <c r="E10" s="2176">
        <f>F22</f>
        <v>2500</v>
      </c>
      <c r="F10" s="153"/>
      <c r="G10" s="387"/>
      <c r="H10" s="173"/>
    </row>
    <row r="11" spans="1:8" s="665" customFormat="1" ht="12.75" customHeight="1" x14ac:dyDescent="0.2">
      <c r="B11" s="149"/>
      <c r="C11" s="150" t="s">
        <v>379</v>
      </c>
      <c r="D11" s="151" t="s">
        <v>380</v>
      </c>
      <c r="E11" s="2177">
        <f>H31</f>
        <v>284024</v>
      </c>
      <c r="F11" s="153"/>
      <c r="G11" s="387"/>
      <c r="H11" s="173"/>
    </row>
    <row r="12" spans="1:8" s="665" customFormat="1" ht="12.75" customHeight="1" x14ac:dyDescent="0.2">
      <c r="B12" s="149"/>
      <c r="C12" s="154" t="s">
        <v>140</v>
      </c>
      <c r="D12" s="155" t="s">
        <v>141</v>
      </c>
      <c r="E12" s="2178">
        <f>F40</f>
        <v>4380.2800000000007</v>
      </c>
      <c r="F12" s="153"/>
      <c r="G12" s="387"/>
      <c r="H12" s="173"/>
    </row>
    <row r="13" spans="1:8" s="665" customFormat="1" ht="12.75" customHeight="1" x14ac:dyDescent="0.2">
      <c r="B13" s="149"/>
      <c r="C13" s="150" t="s">
        <v>142</v>
      </c>
      <c r="D13" s="151" t="s">
        <v>143</v>
      </c>
      <c r="E13" s="2179">
        <f>F57</f>
        <v>33091.25</v>
      </c>
      <c r="F13" s="153"/>
      <c r="G13" s="387"/>
      <c r="H13" s="173"/>
    </row>
    <row r="14" spans="1:8" s="665" customFormat="1" ht="12.75" customHeight="1" x14ac:dyDescent="0.2">
      <c r="B14" s="149"/>
      <c r="C14" s="154" t="s">
        <v>144</v>
      </c>
      <c r="D14" s="155" t="s">
        <v>1364</v>
      </c>
      <c r="E14" s="2177">
        <f>F73</f>
        <v>225935.46822000001</v>
      </c>
      <c r="F14" s="609"/>
      <c r="G14" s="387"/>
      <c r="H14" s="173"/>
    </row>
    <row r="15" spans="1:8" s="665" customFormat="1" ht="12.75" customHeight="1" thickBot="1" x14ac:dyDescent="0.25">
      <c r="B15" s="149"/>
      <c r="C15" s="1257" t="s">
        <v>146</v>
      </c>
      <c r="D15" s="1258" t="s">
        <v>1366</v>
      </c>
      <c r="E15" s="2180">
        <f>F90</f>
        <v>6400</v>
      </c>
      <c r="F15" s="158"/>
      <c r="G15" s="387"/>
      <c r="H15" s="173"/>
    </row>
    <row r="16" spans="1:8" s="3" customFormat="1" ht="12.75" customHeight="1" x14ac:dyDescent="0.25">
      <c r="B16" s="159"/>
      <c r="C16" s="2"/>
      <c r="D16" s="2"/>
      <c r="E16" s="2"/>
      <c r="F16" s="2"/>
    </row>
    <row r="17" spans="1:8" ht="12.75" customHeight="1" x14ac:dyDescent="0.2"/>
    <row r="18" spans="1:8" ht="18.75" customHeight="1" x14ac:dyDescent="0.2">
      <c r="B18" s="161" t="s">
        <v>774</v>
      </c>
      <c r="C18" s="161"/>
      <c r="D18" s="161"/>
      <c r="E18" s="161"/>
      <c r="F18" s="161"/>
      <c r="G18" s="161"/>
      <c r="H18" s="161"/>
    </row>
    <row r="19" spans="1:8" ht="12.75" customHeight="1" thickBot="1" x14ac:dyDescent="0.25">
      <c r="B19" s="661"/>
      <c r="C19" s="661"/>
      <c r="D19" s="661"/>
      <c r="E19" s="143"/>
      <c r="F19" s="143"/>
      <c r="G19" s="143" t="s">
        <v>105</v>
      </c>
      <c r="H19" s="662"/>
    </row>
    <row r="20" spans="1:8" ht="12.75" customHeight="1" x14ac:dyDescent="0.2">
      <c r="A20" s="3116" t="s">
        <v>1828</v>
      </c>
      <c r="B20" s="3203" t="s">
        <v>148</v>
      </c>
      <c r="C20" s="3207" t="s">
        <v>775</v>
      </c>
      <c r="D20" s="3122" t="s">
        <v>383</v>
      </c>
      <c r="E20" s="3219" t="s">
        <v>1951</v>
      </c>
      <c r="F20" s="3128" t="s">
        <v>1952</v>
      </c>
      <c r="G20" s="3132" t="s">
        <v>151</v>
      </c>
      <c r="H20" s="609"/>
    </row>
    <row r="21" spans="1:8" ht="19.5" customHeight="1" thickBot="1" x14ac:dyDescent="0.25">
      <c r="A21" s="3117"/>
      <c r="B21" s="3204"/>
      <c r="C21" s="3208"/>
      <c r="D21" s="3123"/>
      <c r="E21" s="3220"/>
      <c r="F21" s="3156"/>
      <c r="G21" s="3133"/>
      <c r="H21" s="609"/>
    </row>
    <row r="22" spans="1:8" s="630" customFormat="1" ht="15" customHeight="1" thickBot="1" x14ac:dyDescent="0.3">
      <c r="A22" s="147">
        <f>A23</f>
        <v>2500</v>
      </c>
      <c r="B22" s="145" t="s">
        <v>2</v>
      </c>
      <c r="C22" s="370" t="s">
        <v>152</v>
      </c>
      <c r="D22" s="245" t="s">
        <v>153</v>
      </c>
      <c r="E22" s="147">
        <f>E23</f>
        <v>2500</v>
      </c>
      <c r="F22" s="147">
        <f>F23</f>
        <v>2500</v>
      </c>
      <c r="G22" s="671" t="s">
        <v>6</v>
      </c>
    </row>
    <row r="23" spans="1:8" s="630" customFormat="1" ht="12.75" customHeight="1" x14ac:dyDescent="0.25">
      <c r="A23" s="873">
        <f>SUM(A24:A24)</f>
        <v>2500</v>
      </c>
      <c r="B23" s="323" t="s">
        <v>6</v>
      </c>
      <c r="C23" s="1076" t="s">
        <v>6</v>
      </c>
      <c r="D23" s="1077" t="s">
        <v>384</v>
      </c>
      <c r="E23" s="1078">
        <f>SUM(E24:E24)</f>
        <v>2500</v>
      </c>
      <c r="F23" s="677">
        <f>SUM(F24:F24)</f>
        <v>2500</v>
      </c>
      <c r="G23" s="1079"/>
    </row>
    <row r="24" spans="1:8" s="630" customFormat="1" ht="12.75" customHeight="1" thickBot="1" x14ac:dyDescent="0.3">
      <c r="A24" s="921">
        <v>2500</v>
      </c>
      <c r="B24" s="2448" t="s">
        <v>154</v>
      </c>
      <c r="C24" s="2742" t="s">
        <v>2062</v>
      </c>
      <c r="D24" s="1190" t="s">
        <v>1900</v>
      </c>
      <c r="E24" s="1110">
        <v>2500</v>
      </c>
      <c r="F24" s="848">
        <v>2500</v>
      </c>
      <c r="G24" s="1587"/>
    </row>
    <row r="25" spans="1:8" ht="12" customHeight="1" x14ac:dyDescent="0.2">
      <c r="B25" s="609"/>
    </row>
    <row r="26" spans="1:8" ht="12.75" customHeight="1" x14ac:dyDescent="0.2">
      <c r="C26" s="1080"/>
      <c r="E26" s="707"/>
      <c r="F26" s="707"/>
      <c r="G26" s="707"/>
    </row>
    <row r="27" spans="1:8" ht="18" customHeight="1" x14ac:dyDescent="0.2">
      <c r="B27" s="161" t="s">
        <v>777</v>
      </c>
      <c r="C27" s="161"/>
      <c r="D27" s="161"/>
      <c r="E27" s="161"/>
      <c r="F27" s="161"/>
      <c r="G27" s="161"/>
      <c r="H27" s="141"/>
    </row>
    <row r="28" spans="1:8" ht="12.75" customHeight="1" thickBot="1" x14ac:dyDescent="0.25">
      <c r="B28" s="661"/>
      <c r="C28" s="661"/>
      <c r="D28" s="661"/>
      <c r="E28" s="661"/>
      <c r="F28" s="661"/>
      <c r="G28" s="661"/>
      <c r="H28" s="143" t="s">
        <v>105</v>
      </c>
    </row>
    <row r="29" spans="1:8" ht="12.75" customHeight="1" x14ac:dyDescent="0.2">
      <c r="A29" s="3116" t="s">
        <v>1828</v>
      </c>
      <c r="B29" s="3138" t="s">
        <v>273</v>
      </c>
      <c r="C29" s="3140" t="s">
        <v>778</v>
      </c>
      <c r="D29" s="3122" t="s">
        <v>389</v>
      </c>
      <c r="E29" s="3258" t="s">
        <v>390</v>
      </c>
      <c r="F29" s="3225" t="s">
        <v>391</v>
      </c>
      <c r="G29" s="3219" t="s">
        <v>1951</v>
      </c>
      <c r="H29" s="3260" t="s">
        <v>1952</v>
      </c>
    </row>
    <row r="30" spans="1:8" ht="18" customHeight="1" thickBot="1" x14ac:dyDescent="0.25">
      <c r="A30" s="3117"/>
      <c r="B30" s="3163"/>
      <c r="C30" s="3160"/>
      <c r="D30" s="3123"/>
      <c r="E30" s="3259"/>
      <c r="F30" s="3226"/>
      <c r="G30" s="3220"/>
      <c r="H30" s="3261"/>
    </row>
    <row r="31" spans="1:8" s="630" customFormat="1" ht="15.75" customHeight="1" thickBot="1" x14ac:dyDescent="0.3">
      <c r="A31" s="804">
        <f>SUM(A32:A33)</f>
        <v>275600</v>
      </c>
      <c r="B31" s="175" t="s">
        <v>2</v>
      </c>
      <c r="C31" s="370" t="s">
        <v>392</v>
      </c>
      <c r="D31" s="245" t="s">
        <v>153</v>
      </c>
      <c r="E31" s="177">
        <f>SUM(E32:E33)</f>
        <v>242732</v>
      </c>
      <c r="F31" s="1468">
        <f>SUM(F32:F33)</f>
        <v>41292</v>
      </c>
      <c r="G31" s="804">
        <f>SUM(G32:G33)</f>
        <v>284024</v>
      </c>
      <c r="H31" s="1537">
        <v>284024</v>
      </c>
    </row>
    <row r="32" spans="1:8" s="630" customFormat="1" ht="12.75" customHeight="1" x14ac:dyDescent="0.25">
      <c r="A32" s="1081">
        <v>273100</v>
      </c>
      <c r="B32" s="1082" t="s">
        <v>154</v>
      </c>
      <c r="C32" s="19" t="s">
        <v>776</v>
      </c>
      <c r="D32" s="1671" t="s">
        <v>779</v>
      </c>
      <c r="E32" s="1672">
        <f>242732</f>
        <v>242732</v>
      </c>
      <c r="F32" s="1673">
        <v>41292</v>
      </c>
      <c r="G32" s="852">
        <f>E32+F32</f>
        <v>284024</v>
      </c>
      <c r="H32" s="1538">
        <v>284024</v>
      </c>
    </row>
    <row r="33" spans="1:8" s="630" customFormat="1" ht="12.75" customHeight="1" thickBot="1" x14ac:dyDescent="0.3">
      <c r="A33" s="1070">
        <v>2500</v>
      </c>
      <c r="B33" s="865" t="s">
        <v>154</v>
      </c>
      <c r="C33" s="25" t="s">
        <v>780</v>
      </c>
      <c r="D33" s="1674" t="s">
        <v>781</v>
      </c>
      <c r="E33" s="1675">
        <v>0</v>
      </c>
      <c r="F33" s="1676">
        <v>0</v>
      </c>
      <c r="G33" s="801"/>
      <c r="H33" s="1539"/>
    </row>
    <row r="34" spans="1:8" ht="12.75" customHeight="1" x14ac:dyDescent="0.2">
      <c r="B34" s="609"/>
      <c r="H34" s="609"/>
    </row>
    <row r="35" spans="1:8" ht="12.75" customHeight="1" x14ac:dyDescent="0.2">
      <c r="E35" s="559"/>
      <c r="F35" s="559"/>
    </row>
    <row r="36" spans="1:8" ht="18.75" customHeight="1" x14ac:dyDescent="0.2">
      <c r="B36" s="161" t="s">
        <v>782</v>
      </c>
      <c r="C36" s="161"/>
      <c r="D36" s="161"/>
      <c r="E36" s="559"/>
      <c r="F36" s="559"/>
      <c r="G36" s="161"/>
      <c r="H36" s="966"/>
    </row>
    <row r="37" spans="1:8" s="630" customFormat="1" ht="12.75" customHeight="1" thickBot="1" x14ac:dyDescent="0.3">
      <c r="B37" s="661"/>
      <c r="C37" s="661"/>
      <c r="D37" s="661"/>
      <c r="E37" s="190"/>
      <c r="F37" s="190"/>
      <c r="G37" s="143" t="s">
        <v>105</v>
      </c>
      <c r="H37" s="662"/>
    </row>
    <row r="38" spans="1:8" s="630" customFormat="1" ht="12.75" customHeight="1" x14ac:dyDescent="0.25">
      <c r="A38" s="3116" t="s">
        <v>1828</v>
      </c>
      <c r="B38" s="3203" t="s">
        <v>148</v>
      </c>
      <c r="C38" s="3207" t="s">
        <v>783</v>
      </c>
      <c r="D38" s="3143" t="s">
        <v>180</v>
      </c>
      <c r="E38" s="3219" t="s">
        <v>1951</v>
      </c>
      <c r="F38" s="3128" t="s">
        <v>1952</v>
      </c>
      <c r="G38" s="3132" t="s">
        <v>151</v>
      </c>
    </row>
    <row r="39" spans="1:8" s="630" customFormat="1" ht="18" customHeight="1" thickBot="1" x14ac:dyDescent="0.3">
      <c r="A39" s="3117"/>
      <c r="B39" s="3204"/>
      <c r="C39" s="3208"/>
      <c r="D39" s="3144"/>
      <c r="E39" s="3220"/>
      <c r="F39" s="3156"/>
      <c r="G39" s="3133"/>
    </row>
    <row r="40" spans="1:8" s="630" customFormat="1" ht="15" customHeight="1" thickBot="1" x14ac:dyDescent="0.3">
      <c r="A40" s="147">
        <f>A41+A42+A48+A49</f>
        <v>4028.6800000000003</v>
      </c>
      <c r="B40" s="245" t="s">
        <v>2</v>
      </c>
      <c r="C40" s="370" t="s">
        <v>152</v>
      </c>
      <c r="D40" s="146" t="s">
        <v>153</v>
      </c>
      <c r="E40" s="147">
        <f>E41+E42+E48+E49</f>
        <v>4380.2800000000007</v>
      </c>
      <c r="F40" s="1305">
        <f>F41+F42+F48+F49</f>
        <v>4380.2800000000007</v>
      </c>
      <c r="G40" s="671" t="s">
        <v>6</v>
      </c>
    </row>
    <row r="41" spans="1:8" s="630" customFormat="1" ht="12.75" customHeight="1" x14ac:dyDescent="0.25">
      <c r="A41" s="732">
        <v>62.4</v>
      </c>
      <c r="B41" s="570" t="s">
        <v>154</v>
      </c>
      <c r="C41" s="704" t="s">
        <v>784</v>
      </c>
      <c r="D41" s="733" t="s">
        <v>533</v>
      </c>
      <c r="E41" s="706">
        <v>72</v>
      </c>
      <c r="F41" s="673">
        <v>72</v>
      </c>
      <c r="G41" s="969"/>
    </row>
    <row r="42" spans="1:8" s="630" customFormat="1" ht="12.75" customHeight="1" x14ac:dyDescent="0.25">
      <c r="A42" s="2147">
        <f>SUM(A43:A47)</f>
        <v>3801.76</v>
      </c>
      <c r="B42" s="711" t="s">
        <v>154</v>
      </c>
      <c r="C42" s="712" t="s">
        <v>6</v>
      </c>
      <c r="D42" s="2148" t="s">
        <v>785</v>
      </c>
      <c r="E42" s="2149">
        <f>SUM(E43:E47)</f>
        <v>4143.76</v>
      </c>
      <c r="F42" s="2150">
        <f>SUM(F43:F47)</f>
        <v>4143.76</v>
      </c>
      <c r="G42" s="201"/>
    </row>
    <row r="43" spans="1:8" s="630" customFormat="1" ht="12.75" customHeight="1" x14ac:dyDescent="0.25">
      <c r="A43" s="735">
        <v>1000</v>
      </c>
      <c r="B43" s="365" t="s">
        <v>160</v>
      </c>
      <c r="C43" s="346" t="s">
        <v>786</v>
      </c>
      <c r="D43" s="718" t="s">
        <v>787</v>
      </c>
      <c r="E43" s="708">
        <v>1000</v>
      </c>
      <c r="F43" s="709">
        <v>1000</v>
      </c>
      <c r="G43" s="827"/>
    </row>
    <row r="44" spans="1:8" s="630" customFormat="1" ht="12.75" customHeight="1" x14ac:dyDescent="0.25">
      <c r="A44" s="735">
        <v>300</v>
      </c>
      <c r="B44" s="365" t="s">
        <v>160</v>
      </c>
      <c r="C44" s="346" t="s">
        <v>788</v>
      </c>
      <c r="D44" s="718" t="s">
        <v>789</v>
      </c>
      <c r="E44" s="708">
        <v>300</v>
      </c>
      <c r="F44" s="709">
        <v>300</v>
      </c>
      <c r="G44" s="827"/>
    </row>
    <row r="45" spans="1:8" s="630" customFormat="1" ht="12.75" customHeight="1" x14ac:dyDescent="0.25">
      <c r="A45" s="735">
        <v>1567.5</v>
      </c>
      <c r="B45" s="365" t="s">
        <v>160</v>
      </c>
      <c r="C45" s="346" t="s">
        <v>790</v>
      </c>
      <c r="D45" s="718" t="s">
        <v>791</v>
      </c>
      <c r="E45" s="708">
        <v>1909.5</v>
      </c>
      <c r="F45" s="709">
        <v>1909.5</v>
      </c>
      <c r="G45" s="827"/>
    </row>
    <row r="46" spans="1:8" s="630" customFormat="1" ht="12.75" customHeight="1" x14ac:dyDescent="0.25">
      <c r="A46" s="735">
        <v>600</v>
      </c>
      <c r="B46" s="365" t="s">
        <v>160</v>
      </c>
      <c r="C46" s="346" t="s">
        <v>792</v>
      </c>
      <c r="D46" s="718" t="s">
        <v>1651</v>
      </c>
      <c r="E46" s="708">
        <v>600</v>
      </c>
      <c r="F46" s="709">
        <v>600</v>
      </c>
      <c r="G46" s="827"/>
    </row>
    <row r="47" spans="1:8" s="630" customFormat="1" ht="22.5" x14ac:dyDescent="0.25">
      <c r="A47" s="735">
        <v>334.26</v>
      </c>
      <c r="B47" s="365" t="s">
        <v>160</v>
      </c>
      <c r="C47" s="346" t="s">
        <v>1352</v>
      </c>
      <c r="D47" s="409" t="s">
        <v>1353</v>
      </c>
      <c r="E47" s="708">
        <v>334.26</v>
      </c>
      <c r="F47" s="709">
        <v>334.26</v>
      </c>
      <c r="G47" s="827"/>
    </row>
    <row r="48" spans="1:8" s="630" customFormat="1" ht="12.75" customHeight="1" x14ac:dyDescent="0.25">
      <c r="A48" s="1464">
        <v>164.52</v>
      </c>
      <c r="B48" s="723" t="s">
        <v>154</v>
      </c>
      <c r="C48" s="724" t="s">
        <v>793</v>
      </c>
      <c r="D48" s="2151" t="s">
        <v>794</v>
      </c>
      <c r="E48" s="1465">
        <v>164.52</v>
      </c>
      <c r="F48" s="1466">
        <v>164.52</v>
      </c>
      <c r="G48" s="2156"/>
    </row>
    <row r="49" spans="1:8" s="630" customFormat="1" ht="12.75" customHeight="1" x14ac:dyDescent="0.25">
      <c r="A49" s="894">
        <f>A50</f>
        <v>0</v>
      </c>
      <c r="B49" s="895" t="s">
        <v>154</v>
      </c>
      <c r="C49" s="896" t="s">
        <v>6</v>
      </c>
      <c r="D49" s="2152" t="s">
        <v>403</v>
      </c>
      <c r="E49" s="994">
        <f>SUM(E50:E50)</f>
        <v>0</v>
      </c>
      <c r="F49" s="897">
        <f>SUM(F50:F50)</f>
        <v>0</v>
      </c>
      <c r="G49" s="978"/>
    </row>
    <row r="50" spans="1:8" s="630" customFormat="1" ht="12.75" customHeight="1" thickBot="1" x14ac:dyDescent="0.3">
      <c r="A50" s="1002">
        <v>0</v>
      </c>
      <c r="B50" s="2153" t="s">
        <v>160</v>
      </c>
      <c r="C50" s="743" t="s">
        <v>795</v>
      </c>
      <c r="D50" s="2154" t="s">
        <v>534</v>
      </c>
      <c r="E50" s="1467">
        <v>0</v>
      </c>
      <c r="F50" s="768">
        <v>0</v>
      </c>
      <c r="G50" s="842"/>
    </row>
    <row r="51" spans="1:8" s="630" customFormat="1" ht="12.75" customHeight="1" x14ac:dyDescent="0.25">
      <c r="A51" s="204"/>
      <c r="B51" s="726"/>
      <c r="C51" s="727"/>
      <c r="D51" s="2155"/>
      <c r="E51" s="204"/>
      <c r="F51" s="664"/>
      <c r="G51" s="730"/>
    </row>
    <row r="52" spans="1:8" ht="12" customHeight="1" x14ac:dyDescent="0.2"/>
    <row r="53" spans="1:8" ht="18" customHeight="1" x14ac:dyDescent="0.2">
      <c r="B53" s="161" t="s">
        <v>796</v>
      </c>
      <c r="C53" s="161"/>
      <c r="D53" s="161"/>
      <c r="E53" s="161"/>
      <c r="F53" s="161"/>
      <c r="G53" s="161"/>
      <c r="H53" s="966"/>
    </row>
    <row r="54" spans="1:8" ht="12.75" customHeight="1" thickBot="1" x14ac:dyDescent="0.25">
      <c r="B54" s="661"/>
      <c r="C54" s="661"/>
      <c r="D54" s="661"/>
      <c r="E54" s="190"/>
      <c r="F54" s="190"/>
      <c r="G54" s="143" t="s">
        <v>105</v>
      </c>
      <c r="H54" s="662"/>
    </row>
    <row r="55" spans="1:8" ht="12.75" customHeight="1" x14ac:dyDescent="0.2">
      <c r="A55" s="3116" t="s">
        <v>1828</v>
      </c>
      <c r="B55" s="3203" t="s">
        <v>148</v>
      </c>
      <c r="C55" s="3207" t="s">
        <v>797</v>
      </c>
      <c r="D55" s="3143" t="s">
        <v>254</v>
      </c>
      <c r="E55" s="3219" t="s">
        <v>1951</v>
      </c>
      <c r="F55" s="3128" t="s">
        <v>1952</v>
      </c>
      <c r="G55" s="3132" t="s">
        <v>151</v>
      </c>
      <c r="H55" s="609"/>
    </row>
    <row r="56" spans="1:8" ht="21.75" customHeight="1" thickBot="1" x14ac:dyDescent="0.25">
      <c r="A56" s="3117"/>
      <c r="B56" s="3204"/>
      <c r="C56" s="3208"/>
      <c r="D56" s="3144"/>
      <c r="E56" s="3220"/>
      <c r="F56" s="3156"/>
      <c r="G56" s="3133"/>
      <c r="H56" s="609"/>
    </row>
    <row r="57" spans="1:8" s="630" customFormat="1" ht="15.75" customHeight="1" thickBot="1" x14ac:dyDescent="0.3">
      <c r="A57" s="147">
        <f>SUM(A58:A67)</f>
        <v>35091.25</v>
      </c>
      <c r="B57" s="145" t="s">
        <v>2</v>
      </c>
      <c r="C57" s="370" t="s">
        <v>152</v>
      </c>
      <c r="D57" s="146" t="s">
        <v>153</v>
      </c>
      <c r="E57" s="147">
        <f>SUM(E58:E67)</f>
        <v>33091.25</v>
      </c>
      <c r="F57" s="147">
        <f>SUM(F58:F67)</f>
        <v>33091.25</v>
      </c>
      <c r="G57" s="671" t="s">
        <v>6</v>
      </c>
    </row>
    <row r="58" spans="1:8" s="630" customFormat="1" ht="12.75" customHeight="1" x14ac:dyDescent="0.25">
      <c r="A58" s="446">
        <v>13000</v>
      </c>
      <c r="B58" s="1175" t="s">
        <v>2</v>
      </c>
      <c r="C58" s="448" t="s">
        <v>1368</v>
      </c>
      <c r="D58" s="1463" t="s">
        <v>1351</v>
      </c>
      <c r="E58" s="450">
        <v>13000</v>
      </c>
      <c r="F58" s="451">
        <v>13000</v>
      </c>
      <c r="G58" s="302"/>
    </row>
    <row r="59" spans="1:8" s="630" customFormat="1" ht="12.75" customHeight="1" x14ac:dyDescent="0.25">
      <c r="A59" s="1097">
        <v>2640</v>
      </c>
      <c r="B59" s="720" t="s">
        <v>2</v>
      </c>
      <c r="C59" s="349" t="s">
        <v>798</v>
      </c>
      <c r="D59" s="1098" t="s">
        <v>1367</v>
      </c>
      <c r="E59" s="1099">
        <v>2640</v>
      </c>
      <c r="F59" s="1100">
        <v>2640</v>
      </c>
      <c r="G59" s="2157"/>
    </row>
    <row r="60" spans="1:8" s="630" customFormat="1" ht="12.75" customHeight="1" x14ac:dyDescent="0.25">
      <c r="A60" s="735">
        <v>9000</v>
      </c>
      <c r="B60" s="365" t="s">
        <v>2</v>
      </c>
      <c r="C60" s="346" t="s">
        <v>799</v>
      </c>
      <c r="D60" s="603" t="s">
        <v>800</v>
      </c>
      <c r="E60" s="708">
        <v>9000</v>
      </c>
      <c r="F60" s="709">
        <v>9000</v>
      </c>
      <c r="G60" s="239"/>
    </row>
    <row r="61" spans="1:8" s="630" customFormat="1" ht="12.75" customHeight="1" x14ac:dyDescent="0.25">
      <c r="A61" s="1092">
        <v>200</v>
      </c>
      <c r="B61" s="365" t="s">
        <v>2</v>
      </c>
      <c r="C61" s="346" t="s">
        <v>801</v>
      </c>
      <c r="D61" s="600" t="s">
        <v>535</v>
      </c>
      <c r="E61" s="1093">
        <v>200</v>
      </c>
      <c r="F61" s="1094">
        <v>200</v>
      </c>
      <c r="G61" s="239"/>
    </row>
    <row r="62" spans="1:8" s="630" customFormat="1" ht="12.75" customHeight="1" x14ac:dyDescent="0.25">
      <c r="A62" s="850">
        <v>1581.25</v>
      </c>
      <c r="B62" s="1103" t="s">
        <v>2</v>
      </c>
      <c r="C62" s="845" t="s">
        <v>802</v>
      </c>
      <c r="D62" s="831" t="s">
        <v>791</v>
      </c>
      <c r="E62" s="852">
        <v>1581.25</v>
      </c>
      <c r="F62" s="853">
        <v>1581.25</v>
      </c>
      <c r="G62" s="241"/>
    </row>
    <row r="63" spans="1:8" s="630" customFormat="1" ht="12.75" customHeight="1" x14ac:dyDescent="0.25">
      <c r="A63" s="1092">
        <v>400</v>
      </c>
      <c r="B63" s="365" t="s">
        <v>2</v>
      </c>
      <c r="C63" s="1105" t="s">
        <v>1652</v>
      </c>
      <c r="D63" s="1677" t="s">
        <v>1556</v>
      </c>
      <c r="E63" s="1093">
        <v>400</v>
      </c>
      <c r="F63" s="1094">
        <v>400</v>
      </c>
      <c r="G63" s="1028"/>
    </row>
    <row r="64" spans="1:8" s="630" customFormat="1" ht="22.5" x14ac:dyDescent="0.25">
      <c r="A64" s="1092">
        <v>200</v>
      </c>
      <c r="B64" s="365" t="s">
        <v>2</v>
      </c>
      <c r="C64" s="1105" t="s">
        <v>803</v>
      </c>
      <c r="D64" s="995" t="s">
        <v>536</v>
      </c>
      <c r="E64" s="1093">
        <v>200</v>
      </c>
      <c r="F64" s="1094">
        <v>200</v>
      </c>
      <c r="G64" s="1028"/>
    </row>
    <row r="65" spans="1:8" s="630" customFormat="1" ht="12.75" customHeight="1" x14ac:dyDescent="0.25">
      <c r="A65" s="735">
        <v>5000</v>
      </c>
      <c r="B65" s="365" t="s">
        <v>2</v>
      </c>
      <c r="C65" s="798" t="s">
        <v>957</v>
      </c>
      <c r="D65" s="799" t="s">
        <v>804</v>
      </c>
      <c r="E65" s="708">
        <v>5000</v>
      </c>
      <c r="F65" s="709">
        <v>5000</v>
      </c>
      <c r="G65" s="2158"/>
      <c r="H65" s="668"/>
    </row>
    <row r="66" spans="1:8" s="630" customFormat="1" ht="12.75" customHeight="1" x14ac:dyDescent="0.25">
      <c r="A66" s="1895">
        <v>70</v>
      </c>
      <c r="B66" s="1103" t="s">
        <v>2</v>
      </c>
      <c r="C66" s="2009" t="s">
        <v>2063</v>
      </c>
      <c r="D66" s="2011" t="s">
        <v>1901</v>
      </c>
      <c r="E66" s="1233">
        <v>70</v>
      </c>
      <c r="F66" s="1106">
        <v>70</v>
      </c>
      <c r="G66" s="2159"/>
      <c r="H66" s="668"/>
    </row>
    <row r="67" spans="1:8" s="630" customFormat="1" ht="12.75" customHeight="1" thickBot="1" x14ac:dyDescent="0.3">
      <c r="A67" s="1434">
        <v>3000</v>
      </c>
      <c r="B67" s="742" t="s">
        <v>2</v>
      </c>
      <c r="C67" s="2010" t="s">
        <v>2064</v>
      </c>
      <c r="D67" s="2012" t="s">
        <v>1902</v>
      </c>
      <c r="E67" s="1236">
        <v>1000</v>
      </c>
      <c r="F67" s="1237">
        <v>1000</v>
      </c>
      <c r="G67" s="1033"/>
      <c r="H67" s="668"/>
    </row>
    <row r="68" spans="1:8" s="630" customFormat="1" ht="12.75" customHeight="1" x14ac:dyDescent="0.25">
      <c r="B68" s="668"/>
      <c r="H68" s="668"/>
    </row>
    <row r="69" spans="1:8" ht="18.75" customHeight="1" x14ac:dyDescent="0.2">
      <c r="B69" s="161" t="s">
        <v>805</v>
      </c>
      <c r="C69" s="161"/>
      <c r="D69" s="161"/>
      <c r="E69" s="161"/>
      <c r="F69" s="161"/>
      <c r="G69" s="161"/>
      <c r="H69" s="142"/>
    </row>
    <row r="70" spans="1:8" ht="12.75" customHeight="1" thickBot="1" x14ac:dyDescent="0.25">
      <c r="B70" s="661"/>
      <c r="C70" s="661"/>
      <c r="D70" s="661"/>
      <c r="E70" s="143"/>
      <c r="F70" s="143"/>
      <c r="G70" s="143" t="s">
        <v>105</v>
      </c>
      <c r="H70" s="662"/>
    </row>
    <row r="71" spans="1:8" ht="12.75" customHeight="1" x14ac:dyDescent="0.2">
      <c r="A71" s="3116" t="s">
        <v>1828</v>
      </c>
      <c r="B71" s="3230" t="s">
        <v>148</v>
      </c>
      <c r="C71" s="3207" t="s">
        <v>806</v>
      </c>
      <c r="D71" s="3122" t="s">
        <v>270</v>
      </c>
      <c r="E71" s="3219" t="s">
        <v>1951</v>
      </c>
      <c r="F71" s="3128" t="s">
        <v>1952</v>
      </c>
      <c r="G71" s="3132" t="s">
        <v>151</v>
      </c>
      <c r="H71" s="609"/>
    </row>
    <row r="72" spans="1:8" ht="17.25" customHeight="1" thickBot="1" x14ac:dyDescent="0.25">
      <c r="A72" s="3117"/>
      <c r="B72" s="3231"/>
      <c r="C72" s="3208"/>
      <c r="D72" s="3123"/>
      <c r="E72" s="3220"/>
      <c r="F72" s="3156"/>
      <c r="G72" s="3133"/>
      <c r="H72" s="609"/>
    </row>
    <row r="73" spans="1:8" s="630" customFormat="1" ht="14.25" customHeight="1" thickBot="1" x14ac:dyDescent="0.25">
      <c r="A73" s="147">
        <f>A74</f>
        <v>222771.12555</v>
      </c>
      <c r="B73" s="176" t="s">
        <v>2</v>
      </c>
      <c r="C73" s="370" t="s">
        <v>152</v>
      </c>
      <c r="D73" s="146" t="s">
        <v>153</v>
      </c>
      <c r="E73" s="2167">
        <f>E74</f>
        <v>225935.46822000001</v>
      </c>
      <c r="F73" s="2167">
        <f>F74</f>
        <v>225935.46822000001</v>
      </c>
      <c r="G73" s="671" t="s">
        <v>6</v>
      </c>
      <c r="H73" s="609"/>
    </row>
    <row r="74" spans="1:8" s="630" customFormat="1" ht="12.75" customHeight="1" x14ac:dyDescent="0.25">
      <c r="A74" s="2285">
        <f>SUM(A75:A81)</f>
        <v>222771.12555</v>
      </c>
      <c r="B74" s="2013" t="s">
        <v>6</v>
      </c>
      <c r="C74" s="2014" t="s">
        <v>6</v>
      </c>
      <c r="D74" s="1856" t="s">
        <v>271</v>
      </c>
      <c r="E74" s="2168">
        <f>SUM(E75:E83)</f>
        <v>225935.46822000001</v>
      </c>
      <c r="F74" s="2169">
        <f>SUM(F75:F83)</f>
        <v>225935.46822000001</v>
      </c>
      <c r="G74" s="1108"/>
      <c r="H74" s="668"/>
    </row>
    <row r="75" spans="1:8" s="630" customFormat="1" ht="12.75" customHeight="1" x14ac:dyDescent="0.25">
      <c r="A75" s="737">
        <v>52777.78</v>
      </c>
      <c r="B75" s="2160" t="s">
        <v>2</v>
      </c>
      <c r="C75" s="2161" t="s">
        <v>807</v>
      </c>
      <c r="D75" s="2162" t="s">
        <v>958</v>
      </c>
      <c r="E75" s="2170"/>
      <c r="F75" s="2171"/>
      <c r="G75" s="1109"/>
    </row>
    <row r="76" spans="1:8" s="630" customFormat="1" ht="22.5" x14ac:dyDescent="0.25">
      <c r="A76" s="735">
        <v>40000</v>
      </c>
      <c r="B76" s="900" t="s">
        <v>2</v>
      </c>
      <c r="C76" s="1027" t="s">
        <v>1557</v>
      </c>
      <c r="D76" s="1206" t="s">
        <v>1558</v>
      </c>
      <c r="E76" s="2172">
        <v>40000</v>
      </c>
      <c r="F76" s="2173">
        <v>40000</v>
      </c>
      <c r="G76" s="2163"/>
    </row>
    <row r="77" spans="1:8" s="630" customFormat="1" x14ac:dyDescent="0.25">
      <c r="A77" s="735">
        <v>100000</v>
      </c>
      <c r="B77" s="2164" t="s">
        <v>2</v>
      </c>
      <c r="C77" s="2165" t="s">
        <v>1350</v>
      </c>
      <c r="D77" s="1589" t="s">
        <v>1565</v>
      </c>
      <c r="E77" s="2170">
        <v>110000</v>
      </c>
      <c r="F77" s="2171">
        <v>110000</v>
      </c>
      <c r="G77" s="1876"/>
    </row>
    <row r="78" spans="1:8" s="630" customFormat="1" ht="12.75" customHeight="1" x14ac:dyDescent="0.25">
      <c r="A78" s="737">
        <v>6760.02</v>
      </c>
      <c r="B78" s="2164" t="s">
        <v>2</v>
      </c>
      <c r="C78" s="2165" t="s">
        <v>1559</v>
      </c>
      <c r="D78" s="1462" t="s">
        <v>1560</v>
      </c>
      <c r="E78" s="2170">
        <v>6760.0144499999997</v>
      </c>
      <c r="F78" s="2171">
        <v>6760.0144499999997</v>
      </c>
      <c r="G78" s="1028"/>
    </row>
    <row r="79" spans="1:8" s="630" customFormat="1" x14ac:dyDescent="0.25">
      <c r="A79" s="735">
        <v>12554.75171</v>
      </c>
      <c r="B79" s="900" t="s">
        <v>2</v>
      </c>
      <c r="C79" s="1027" t="s">
        <v>1561</v>
      </c>
      <c r="D79" s="1588" t="s">
        <v>1562</v>
      </c>
      <c r="E79" s="2172">
        <v>12554.75171</v>
      </c>
      <c r="F79" s="2173">
        <v>12554.75171</v>
      </c>
      <c r="G79" s="2163"/>
    </row>
    <row r="80" spans="1:8" s="630" customFormat="1" x14ac:dyDescent="0.25">
      <c r="A80" s="735">
        <v>4178.57384</v>
      </c>
      <c r="B80" s="900" t="s">
        <v>2</v>
      </c>
      <c r="C80" s="1027" t="s">
        <v>1563</v>
      </c>
      <c r="D80" s="1588" t="s">
        <v>1564</v>
      </c>
      <c r="E80" s="2172">
        <v>4120.7020599999996</v>
      </c>
      <c r="F80" s="2173">
        <v>4120.7020599999996</v>
      </c>
      <c r="G80" s="2163"/>
    </row>
    <row r="81" spans="1:8" s="630" customFormat="1" ht="22.5" x14ac:dyDescent="0.25">
      <c r="A81" s="735">
        <v>6500</v>
      </c>
      <c r="B81" s="900" t="s">
        <v>2</v>
      </c>
      <c r="C81" s="1027" t="s">
        <v>2065</v>
      </c>
      <c r="D81" s="1485" t="s">
        <v>1903</v>
      </c>
      <c r="E81" s="2172"/>
      <c r="F81" s="2173"/>
      <c r="G81" s="2163"/>
      <c r="H81" s="668"/>
    </row>
    <row r="82" spans="1:8" s="630" customFormat="1" x14ac:dyDescent="0.25">
      <c r="A82" s="735"/>
      <c r="B82" s="900" t="s">
        <v>2</v>
      </c>
      <c r="C82" s="1027" t="s">
        <v>2447</v>
      </c>
      <c r="D82" s="1485" t="s">
        <v>2218</v>
      </c>
      <c r="E82" s="2172">
        <v>27500</v>
      </c>
      <c r="F82" s="2173">
        <v>27500</v>
      </c>
      <c r="G82" s="2163"/>
      <c r="H82" s="668"/>
    </row>
    <row r="83" spans="1:8" s="630" customFormat="1" ht="23.25" thickBot="1" x14ac:dyDescent="0.3">
      <c r="A83" s="921"/>
      <c r="B83" s="2017" t="s">
        <v>2</v>
      </c>
      <c r="C83" s="1291" t="s">
        <v>2448</v>
      </c>
      <c r="D83" s="1529" t="s">
        <v>2219</v>
      </c>
      <c r="E83" s="2174">
        <v>25000</v>
      </c>
      <c r="F83" s="2175">
        <v>25000</v>
      </c>
      <c r="G83" s="2166"/>
      <c r="H83" s="668"/>
    </row>
    <row r="84" spans="1:8" ht="12.75" customHeight="1" x14ac:dyDescent="0.2">
      <c r="A84" s="670"/>
      <c r="B84" s="668"/>
      <c r="C84" s="1896"/>
      <c r="D84" s="1897"/>
      <c r="E84" s="1898"/>
      <c r="F84" s="688"/>
      <c r="G84" s="659"/>
    </row>
    <row r="85" spans="1:8" x14ac:dyDescent="0.2">
      <c r="B85" s="1111"/>
      <c r="C85" s="1112"/>
      <c r="D85" s="1113"/>
      <c r="E85" s="1114"/>
      <c r="F85" s="1114"/>
      <c r="G85" s="1114"/>
      <c r="H85" s="664"/>
    </row>
    <row r="86" spans="1:8" ht="18" customHeight="1" x14ac:dyDescent="0.25">
      <c r="B86" s="259" t="s">
        <v>808</v>
      </c>
      <c r="C86" s="259"/>
      <c r="D86" s="259"/>
      <c r="E86" s="259"/>
      <c r="F86" s="259"/>
      <c r="G86" s="259"/>
      <c r="H86" s="931"/>
    </row>
    <row r="87" spans="1:8" ht="12.75" customHeight="1" thickBot="1" x14ac:dyDescent="0.3">
      <c r="B87" s="2"/>
      <c r="C87" s="2"/>
      <c r="D87" s="2"/>
      <c r="E87" s="260"/>
      <c r="F87" s="260"/>
      <c r="G87" s="260" t="s">
        <v>105</v>
      </c>
      <c r="H87" s="261"/>
    </row>
    <row r="88" spans="1:8" ht="12.75" customHeight="1" x14ac:dyDescent="0.2">
      <c r="A88" s="3116" t="s">
        <v>1828</v>
      </c>
      <c r="B88" s="3146" t="s">
        <v>273</v>
      </c>
      <c r="C88" s="3140" t="s">
        <v>809</v>
      </c>
      <c r="D88" s="3122" t="s">
        <v>274</v>
      </c>
      <c r="E88" s="3219" t="s">
        <v>1951</v>
      </c>
      <c r="F88" s="3128" t="s">
        <v>1952</v>
      </c>
      <c r="G88" s="3132" t="s">
        <v>151</v>
      </c>
      <c r="H88" s="609"/>
    </row>
    <row r="89" spans="1:8" ht="18" customHeight="1" thickBot="1" x14ac:dyDescent="0.25">
      <c r="A89" s="3117"/>
      <c r="B89" s="3159"/>
      <c r="C89" s="3160"/>
      <c r="D89" s="3123"/>
      <c r="E89" s="3220"/>
      <c r="F89" s="3156"/>
      <c r="G89" s="3133"/>
      <c r="H89" s="609"/>
    </row>
    <row r="90" spans="1:8" s="630" customFormat="1" ht="15" customHeight="1" thickBot="1" x14ac:dyDescent="0.3">
      <c r="A90" s="761">
        <f>A91</f>
        <v>6400</v>
      </c>
      <c r="B90" s="1024" t="s">
        <v>1</v>
      </c>
      <c r="C90" s="264" t="s">
        <v>152</v>
      </c>
      <c r="D90" s="265" t="s">
        <v>276</v>
      </c>
      <c r="E90" s="761">
        <f>E91</f>
        <v>6400</v>
      </c>
      <c r="F90" s="1115">
        <f>F91</f>
        <v>6400</v>
      </c>
      <c r="G90" s="671" t="s">
        <v>6</v>
      </c>
    </row>
    <row r="91" spans="1:8" s="630" customFormat="1" ht="12.75" customHeight="1" x14ac:dyDescent="0.25">
      <c r="A91" s="894">
        <f>SUM(A92:A95)</f>
        <v>6400</v>
      </c>
      <c r="B91" s="1116" t="s">
        <v>2</v>
      </c>
      <c r="C91" s="1116" t="s">
        <v>6</v>
      </c>
      <c r="D91" s="1117" t="s">
        <v>810</v>
      </c>
      <c r="E91" s="994">
        <f>SUM(E92:E95)</f>
        <v>6400</v>
      </c>
      <c r="F91" s="1118">
        <f>SUM(F92:F95)</f>
        <v>6400</v>
      </c>
      <c r="G91" s="1009"/>
    </row>
    <row r="92" spans="1:8" s="630" customFormat="1" ht="22.5" x14ac:dyDescent="0.25">
      <c r="A92" s="898">
        <v>950</v>
      </c>
      <c r="B92" s="394" t="s">
        <v>2</v>
      </c>
      <c r="C92" s="797">
        <v>9010000</v>
      </c>
      <c r="D92" s="235" t="s">
        <v>811</v>
      </c>
      <c r="E92" s="996">
        <v>950</v>
      </c>
      <c r="F92" s="1119">
        <v>950</v>
      </c>
      <c r="G92" s="844"/>
    </row>
    <row r="93" spans="1:8" s="630" customFormat="1" ht="12.75" customHeight="1" x14ac:dyDescent="0.25">
      <c r="A93" s="898">
        <v>650</v>
      </c>
      <c r="B93" s="394" t="s">
        <v>2</v>
      </c>
      <c r="C93" s="797">
        <v>9020000</v>
      </c>
      <c r="D93" s="600" t="s">
        <v>812</v>
      </c>
      <c r="E93" s="996">
        <v>650</v>
      </c>
      <c r="F93" s="1119">
        <v>650</v>
      </c>
      <c r="G93" s="1028"/>
    </row>
    <row r="94" spans="1:8" s="630" customFormat="1" ht="12.75" customHeight="1" x14ac:dyDescent="0.25">
      <c r="A94" s="898">
        <v>300</v>
      </c>
      <c r="B94" s="394" t="s">
        <v>2</v>
      </c>
      <c r="C94" s="797">
        <v>9030000</v>
      </c>
      <c r="D94" s="600" t="s">
        <v>813</v>
      </c>
      <c r="E94" s="996">
        <v>300</v>
      </c>
      <c r="F94" s="1119">
        <v>300</v>
      </c>
      <c r="G94" s="1028"/>
    </row>
    <row r="95" spans="1:8" s="630" customFormat="1" ht="12" customHeight="1" thickBot="1" x14ac:dyDescent="0.3">
      <c r="A95" s="1070">
        <v>4500</v>
      </c>
      <c r="B95" s="1899" t="s">
        <v>2</v>
      </c>
      <c r="C95" s="1900">
        <v>9040000</v>
      </c>
      <c r="D95" s="1901" t="s">
        <v>1904</v>
      </c>
      <c r="E95" s="1072">
        <v>4500</v>
      </c>
      <c r="F95" s="1902">
        <v>4500</v>
      </c>
      <c r="G95" s="1903"/>
    </row>
    <row r="96" spans="1:8" ht="12" customHeight="1" x14ac:dyDescent="0.2"/>
    <row r="97" spans="1:5" ht="17.25" customHeight="1" x14ac:dyDescent="0.2"/>
    <row r="98" spans="1:5" ht="12.75" x14ac:dyDescent="0.2">
      <c r="A98" s="294"/>
      <c r="B98" s="294"/>
      <c r="C98" s="294"/>
      <c r="D98" s="294"/>
      <c r="E98" s="294"/>
    </row>
  </sheetData>
  <mergeCells count="49">
    <mergeCell ref="A3:H3"/>
    <mergeCell ref="C5:E5"/>
    <mergeCell ref="C7:C8"/>
    <mergeCell ref="D7:D8"/>
    <mergeCell ref="E7:E8"/>
    <mergeCell ref="A1:H1"/>
    <mergeCell ref="G20:G21"/>
    <mergeCell ref="A29:A30"/>
    <mergeCell ref="B29:B30"/>
    <mergeCell ref="C29:C30"/>
    <mergeCell ref="D29:D30"/>
    <mergeCell ref="E29:E30"/>
    <mergeCell ref="F29:F30"/>
    <mergeCell ref="G29:G30"/>
    <mergeCell ref="A20:A21"/>
    <mergeCell ref="B20:B21"/>
    <mergeCell ref="C20:C21"/>
    <mergeCell ref="D20:D21"/>
    <mergeCell ref="E20:E21"/>
    <mergeCell ref="F20:F21"/>
    <mergeCell ref="H29:H30"/>
    <mergeCell ref="A38:A39"/>
    <mergeCell ref="B38:B39"/>
    <mergeCell ref="C38:C39"/>
    <mergeCell ref="D38:D39"/>
    <mergeCell ref="E38:E39"/>
    <mergeCell ref="F38:F39"/>
    <mergeCell ref="G38:G39"/>
    <mergeCell ref="G55:G56"/>
    <mergeCell ref="A71:A72"/>
    <mergeCell ref="B71:B72"/>
    <mergeCell ref="C71:C72"/>
    <mergeCell ref="D71:D72"/>
    <mergeCell ref="E71:E72"/>
    <mergeCell ref="F71:F72"/>
    <mergeCell ref="G71:G72"/>
    <mergeCell ref="A55:A56"/>
    <mergeCell ref="B55:B56"/>
    <mergeCell ref="C55:C56"/>
    <mergeCell ref="D55:D56"/>
    <mergeCell ref="E55:E56"/>
    <mergeCell ref="F55:F56"/>
    <mergeCell ref="G88:G89"/>
    <mergeCell ref="A88:A89"/>
    <mergeCell ref="B88:B89"/>
    <mergeCell ref="C88:C89"/>
    <mergeCell ref="D88:D89"/>
    <mergeCell ref="E88:E89"/>
    <mergeCell ref="F88:F89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7" orientation="portrait" r:id="rId1"/>
  <headerFooter alignWithMargins="0"/>
  <rowBreaks count="1" manualBreakCount="1">
    <brk id="67" max="16383" man="1"/>
  </rowBreaks>
  <ignoredErrors>
    <ignoredError sqref="E42:F42" formulaRange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H14"/>
  <sheetViews>
    <sheetView zoomScaleNormal="100" workbookViewId="0">
      <selection sqref="A1:H1"/>
    </sheetView>
  </sheetViews>
  <sheetFormatPr defaultColWidth="9.140625" defaultRowHeight="12.75" x14ac:dyDescent="0.2"/>
  <cols>
    <col min="1" max="1" width="11.140625" style="294" customWidth="1"/>
    <col min="2" max="2" width="3.7109375" style="294" customWidth="1"/>
    <col min="3" max="5" width="5.42578125" style="294" customWidth="1"/>
    <col min="6" max="6" width="20.7109375" style="294" customWidth="1"/>
    <col min="7" max="7" width="25.28515625" style="294" customWidth="1"/>
    <col min="8" max="8" width="12.7109375" style="294" customWidth="1"/>
    <col min="9" max="16384" width="9.140625" style="294"/>
  </cols>
  <sheetData>
    <row r="1" spans="1:8" s="609" customFormat="1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  <c r="H1" s="3043"/>
    </row>
    <row r="3" spans="1:8" ht="15.75" x14ac:dyDescent="0.25">
      <c r="A3" s="3194" t="s">
        <v>1994</v>
      </c>
      <c r="B3" s="3194"/>
      <c r="C3" s="3194"/>
      <c r="D3" s="3194"/>
      <c r="E3" s="3194"/>
      <c r="F3" s="3194"/>
      <c r="G3" s="3194"/>
      <c r="H3" s="3194"/>
    </row>
    <row r="4" spans="1:8" ht="15.75" x14ac:dyDescent="0.25">
      <c r="A4" s="610"/>
      <c r="B4" s="610"/>
      <c r="C4" s="610"/>
      <c r="D4" s="610"/>
      <c r="E4" s="610"/>
      <c r="F4" s="610"/>
      <c r="G4" s="610"/>
      <c r="H4" s="610"/>
    </row>
    <row r="5" spans="1:8" ht="15.75" x14ac:dyDescent="0.25">
      <c r="A5" s="3112" t="s">
        <v>532</v>
      </c>
      <c r="B5" s="3112"/>
      <c r="C5" s="3112"/>
      <c r="D5" s="3112"/>
      <c r="E5" s="3112"/>
      <c r="F5" s="3112"/>
      <c r="G5" s="3112"/>
      <c r="H5" s="3112"/>
    </row>
    <row r="6" spans="1:8" ht="15.75" x14ac:dyDescent="0.25">
      <c r="A6" s="139"/>
      <c r="B6" s="139"/>
      <c r="C6" s="139"/>
      <c r="D6" s="139"/>
      <c r="E6" s="139"/>
      <c r="F6" s="139"/>
      <c r="G6" s="139"/>
      <c r="H6" s="139"/>
    </row>
    <row r="7" spans="1:8" ht="12.75" customHeight="1" thickBot="1" x14ac:dyDescent="0.25">
      <c r="B7" s="611"/>
      <c r="C7" s="612"/>
      <c r="D7" s="612"/>
      <c r="E7" s="612"/>
      <c r="F7" s="612"/>
      <c r="G7" s="612"/>
      <c r="H7" s="613" t="s">
        <v>66</v>
      </c>
    </row>
    <row r="8" spans="1:8" s="615" customFormat="1" ht="15.75" customHeight="1" thickBot="1" x14ac:dyDescent="0.3">
      <c r="A8" s="2702" t="s">
        <v>1828</v>
      </c>
      <c r="B8" s="2829" t="s">
        <v>451</v>
      </c>
      <c r="C8" s="1350"/>
      <c r="D8" s="1350"/>
      <c r="E8" s="1350"/>
      <c r="F8" s="3195" t="s">
        <v>452</v>
      </c>
      <c r="G8" s="3196"/>
      <c r="H8" s="2745" t="s">
        <v>1952</v>
      </c>
    </row>
    <row r="9" spans="1:8" s="615" customFormat="1" ht="15.75" customHeight="1" thickBot="1" x14ac:dyDescent="0.3">
      <c r="A9" s="2834">
        <v>0</v>
      </c>
      <c r="B9" s="770" t="s">
        <v>2</v>
      </c>
      <c r="C9" s="770" t="s">
        <v>453</v>
      </c>
      <c r="D9" s="771" t="s">
        <v>454</v>
      </c>
      <c r="E9" s="772" t="s">
        <v>455</v>
      </c>
      <c r="F9" s="3239" t="s">
        <v>814</v>
      </c>
      <c r="G9" s="3240"/>
      <c r="H9" s="2746">
        <v>0</v>
      </c>
    </row>
    <row r="10" spans="1:8" s="615" customFormat="1" ht="14.25" customHeight="1" x14ac:dyDescent="0.25">
      <c r="A10" s="2844">
        <v>0</v>
      </c>
      <c r="B10" s="2832" t="s">
        <v>154</v>
      </c>
      <c r="C10" s="773">
        <v>1907</v>
      </c>
      <c r="D10" s="775">
        <v>3523</v>
      </c>
      <c r="E10" s="775">
        <v>2122</v>
      </c>
      <c r="F10" s="3262" t="s">
        <v>1282</v>
      </c>
      <c r="G10" s="3262"/>
      <c r="H10" s="2747">
        <v>0</v>
      </c>
    </row>
    <row r="11" spans="1:8" s="615" customFormat="1" ht="25.5" customHeight="1" thickBot="1" x14ac:dyDescent="0.3">
      <c r="A11" s="2845">
        <v>0</v>
      </c>
      <c r="B11" s="2846" t="s">
        <v>154</v>
      </c>
      <c r="C11" s="1441">
        <v>1910</v>
      </c>
      <c r="D11" s="782">
        <v>3533</v>
      </c>
      <c r="E11" s="782">
        <v>2122</v>
      </c>
      <c r="F11" s="3263" t="s">
        <v>1283</v>
      </c>
      <c r="G11" s="3263"/>
      <c r="H11" s="2748">
        <v>0</v>
      </c>
    </row>
    <row r="12" spans="1:8" x14ac:dyDescent="0.2">
      <c r="B12" s="783"/>
      <c r="C12" s="784"/>
      <c r="D12" s="785"/>
      <c r="E12" s="611"/>
      <c r="F12" s="786"/>
      <c r="G12" s="786"/>
      <c r="H12" s="787"/>
    </row>
    <row r="14" spans="1:8" x14ac:dyDescent="0.2">
      <c r="A14" s="609"/>
      <c r="B14" s="609"/>
      <c r="C14" s="609"/>
      <c r="D14" s="609"/>
      <c r="E14" s="609"/>
      <c r="F14" s="609"/>
      <c r="G14" s="609"/>
    </row>
  </sheetData>
  <mergeCells count="7">
    <mergeCell ref="F10:G10"/>
    <mergeCell ref="F11:G11"/>
    <mergeCell ref="A1:H1"/>
    <mergeCell ref="A3:H3"/>
    <mergeCell ref="A5:H5"/>
    <mergeCell ref="F8:G8"/>
    <mergeCell ref="F9:G9"/>
  </mergeCells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G21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85546875" style="609" customWidth="1"/>
    <col min="2" max="2" width="4.5703125" style="659" customWidth="1"/>
    <col min="3" max="3" width="10" style="609" customWidth="1"/>
    <col min="4" max="4" width="47.5703125" style="609" customWidth="1"/>
    <col min="5" max="6" width="10.140625" style="609" customWidth="1"/>
    <col min="7" max="7" width="11.7109375" style="659" customWidth="1"/>
    <col min="8" max="16384" width="9.140625" style="609"/>
  </cols>
  <sheetData>
    <row r="1" spans="1:7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</row>
    <row r="2" spans="1:7" ht="12.75" customHeight="1" x14ac:dyDescent="0.2">
      <c r="B2" s="609"/>
    </row>
    <row r="3" spans="1:7" s="3" customFormat="1" ht="15.75" x14ac:dyDescent="0.25">
      <c r="A3" s="3112" t="s">
        <v>815</v>
      </c>
      <c r="B3" s="3112"/>
      <c r="C3" s="3112"/>
      <c r="D3" s="3112"/>
      <c r="E3" s="3112"/>
      <c r="F3" s="3112"/>
      <c r="G3" s="3112"/>
    </row>
    <row r="4" spans="1:7" s="3" customFormat="1" ht="15.75" x14ac:dyDescent="0.25">
      <c r="B4" s="139"/>
      <c r="C4" s="139"/>
      <c r="D4" s="139"/>
      <c r="E4" s="139"/>
      <c r="F4" s="139"/>
      <c r="G4" s="139"/>
    </row>
    <row r="5" spans="1:7" s="140" customFormat="1" ht="15.75" customHeight="1" x14ac:dyDescent="0.25">
      <c r="B5" s="141"/>
      <c r="C5" s="3145" t="s">
        <v>1949</v>
      </c>
      <c r="D5" s="3145"/>
      <c r="E5" s="3145"/>
      <c r="F5" s="142"/>
      <c r="G5" s="142"/>
    </row>
    <row r="6" spans="1:7" s="660" customFormat="1" ht="12" thickBot="1" x14ac:dyDescent="0.3">
      <c r="B6" s="661"/>
      <c r="C6" s="661"/>
      <c r="D6" s="661"/>
      <c r="E6" s="143" t="s">
        <v>105</v>
      </c>
      <c r="F6" s="662"/>
    </row>
    <row r="7" spans="1:7" s="663" customFormat="1" ht="12.75" customHeight="1" x14ac:dyDescent="0.25">
      <c r="B7" s="788"/>
      <c r="C7" s="3203" t="s">
        <v>135</v>
      </c>
      <c r="D7" s="3122" t="s">
        <v>136</v>
      </c>
      <c r="E7" s="3128" t="s">
        <v>1950</v>
      </c>
    </row>
    <row r="8" spans="1:7" s="660" customFormat="1" ht="12.75" customHeight="1" thickBot="1" x14ac:dyDescent="0.3">
      <c r="B8" s="788"/>
      <c r="C8" s="3204"/>
      <c r="D8" s="3123"/>
      <c r="E8" s="3129"/>
    </row>
    <row r="9" spans="1:7" s="660" customFormat="1" ht="12.75" customHeight="1" thickBot="1" x14ac:dyDescent="0.3">
      <c r="B9" s="144"/>
      <c r="C9" s="145" t="s">
        <v>288</v>
      </c>
      <c r="D9" s="146" t="s">
        <v>289</v>
      </c>
      <c r="E9" s="147">
        <f>SUM(E10:E10)</f>
        <v>4750</v>
      </c>
    </row>
    <row r="10" spans="1:7" s="665" customFormat="1" ht="12.75" customHeight="1" thickBot="1" x14ac:dyDescent="0.25">
      <c r="B10" s="149"/>
      <c r="C10" s="1121" t="s">
        <v>140</v>
      </c>
      <c r="D10" s="1122" t="s">
        <v>141</v>
      </c>
      <c r="E10" s="1123">
        <f>F17</f>
        <v>4750</v>
      </c>
      <c r="F10" s="666"/>
      <c r="G10" s="173"/>
    </row>
    <row r="11" spans="1:7" s="3" customFormat="1" ht="12.75" customHeight="1" x14ac:dyDescent="0.25">
      <c r="B11" s="159"/>
      <c r="C11" s="2"/>
      <c r="D11" s="2"/>
      <c r="E11" s="2"/>
      <c r="F11" s="2"/>
      <c r="G11" s="261"/>
    </row>
    <row r="12" spans="1:7" ht="12.75" customHeight="1" x14ac:dyDescent="0.2"/>
    <row r="13" spans="1:7" ht="12.75" customHeight="1" x14ac:dyDescent="0.2">
      <c r="B13" s="3264" t="s">
        <v>816</v>
      </c>
      <c r="C13" s="3264"/>
      <c r="D13" s="3264"/>
      <c r="E13" s="3264"/>
      <c r="F13" s="3264"/>
      <c r="G13" s="966"/>
    </row>
    <row r="14" spans="1:7" ht="12.75" customHeight="1" thickBot="1" x14ac:dyDescent="0.25">
      <c r="B14" s="661"/>
      <c r="C14" s="661"/>
      <c r="D14" s="661"/>
      <c r="E14" s="190"/>
      <c r="G14" s="143" t="s">
        <v>105</v>
      </c>
    </row>
    <row r="15" spans="1:7" ht="12.75" customHeight="1" x14ac:dyDescent="0.2">
      <c r="A15" s="3116" t="s">
        <v>1828</v>
      </c>
      <c r="B15" s="3203" t="s">
        <v>148</v>
      </c>
      <c r="C15" s="3207" t="s">
        <v>817</v>
      </c>
      <c r="D15" s="3143" t="s">
        <v>180</v>
      </c>
      <c r="E15" s="3219" t="s">
        <v>1951</v>
      </c>
      <c r="F15" s="3128" t="s">
        <v>1952</v>
      </c>
      <c r="G15" s="3241" t="s">
        <v>151</v>
      </c>
    </row>
    <row r="16" spans="1:7" ht="15.75" customHeight="1" thickBot="1" x14ac:dyDescent="0.25">
      <c r="A16" s="3117"/>
      <c r="B16" s="3204"/>
      <c r="C16" s="3208"/>
      <c r="D16" s="3144"/>
      <c r="E16" s="3220"/>
      <c r="F16" s="3156"/>
      <c r="G16" s="3242"/>
    </row>
    <row r="17" spans="1:7" s="630" customFormat="1" ht="15" customHeight="1" thickBot="1" x14ac:dyDescent="0.3">
      <c r="A17" s="147">
        <f>A18</f>
        <v>4750</v>
      </c>
      <c r="B17" s="245" t="s">
        <v>2</v>
      </c>
      <c r="C17" s="370" t="s">
        <v>152</v>
      </c>
      <c r="D17" s="146" t="s">
        <v>153</v>
      </c>
      <c r="E17" s="147">
        <f>E18</f>
        <v>4750</v>
      </c>
      <c r="F17" s="147">
        <f>F18</f>
        <v>4750</v>
      </c>
      <c r="G17" s="671" t="s">
        <v>6</v>
      </c>
    </row>
    <row r="18" spans="1:7" ht="12.75" customHeight="1" thickBot="1" x14ac:dyDescent="0.25">
      <c r="A18" s="1124">
        <v>4750</v>
      </c>
      <c r="B18" s="1125" t="s">
        <v>154</v>
      </c>
      <c r="C18" s="1126" t="s">
        <v>818</v>
      </c>
      <c r="D18" s="1127" t="s">
        <v>819</v>
      </c>
      <c r="E18" s="1128">
        <v>4750</v>
      </c>
      <c r="F18" s="1129">
        <v>4750</v>
      </c>
      <c r="G18" s="1130"/>
    </row>
    <row r="19" spans="1:7" ht="12.75" customHeight="1" x14ac:dyDescent="0.2"/>
    <row r="20" spans="1:7" ht="12.75" customHeight="1" x14ac:dyDescent="0.2"/>
    <row r="21" spans="1:7" ht="12.75" customHeight="1" x14ac:dyDescent="0.2"/>
  </sheetData>
  <mergeCells count="14">
    <mergeCell ref="F15:F16"/>
    <mergeCell ref="A1:G1"/>
    <mergeCell ref="A3:G3"/>
    <mergeCell ref="C5:E5"/>
    <mergeCell ref="C7:C8"/>
    <mergeCell ref="D7:D8"/>
    <mergeCell ref="E7:E8"/>
    <mergeCell ref="G15:G16"/>
    <mergeCell ref="B13:F13"/>
    <mergeCell ref="A15:A16"/>
    <mergeCell ref="B15:B16"/>
    <mergeCell ref="C15:C16"/>
    <mergeCell ref="D15:D16"/>
    <mergeCell ref="E15:E16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G35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140625" style="609"/>
    <col min="2" max="2" width="3.5703125" style="659" customWidth="1"/>
    <col min="3" max="3" width="10" style="609" customWidth="1"/>
    <col min="4" max="4" width="45.140625" style="609" customWidth="1"/>
    <col min="5" max="5" width="11.5703125" style="609" customWidth="1"/>
    <col min="6" max="6" width="11.28515625" style="609" customWidth="1"/>
    <col min="7" max="7" width="10.140625" style="609" customWidth="1"/>
    <col min="8" max="16384" width="9.140625" style="609"/>
  </cols>
  <sheetData>
    <row r="1" spans="1:7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</row>
    <row r="2" spans="1:7" ht="12.75" customHeight="1" x14ac:dyDescent="0.2"/>
    <row r="3" spans="1:7" s="3" customFormat="1" ht="15.75" x14ac:dyDescent="0.25">
      <c r="A3" s="3112" t="s">
        <v>537</v>
      </c>
      <c r="B3" s="3112"/>
      <c r="C3" s="3112"/>
      <c r="D3" s="3112"/>
      <c r="E3" s="3112"/>
      <c r="F3" s="3112"/>
      <c r="G3" s="3112"/>
    </row>
    <row r="4" spans="1:7" s="3" customFormat="1" ht="15.75" x14ac:dyDescent="0.25">
      <c r="B4" s="139"/>
      <c r="C4" s="139"/>
      <c r="D4" s="139"/>
      <c r="E4" s="139"/>
      <c r="F4" s="139"/>
      <c r="G4" s="139"/>
    </row>
    <row r="5" spans="1:7" s="140" customFormat="1" ht="15.75" customHeight="1" x14ac:dyDescent="0.25">
      <c r="B5" s="141"/>
      <c r="C5" s="3145" t="s">
        <v>1949</v>
      </c>
      <c r="D5" s="3145"/>
      <c r="E5" s="3145"/>
      <c r="F5" s="142"/>
      <c r="G5" s="142"/>
    </row>
    <row r="6" spans="1:7" s="660" customFormat="1" ht="12" thickBot="1" x14ac:dyDescent="0.3">
      <c r="B6" s="661"/>
      <c r="C6" s="661"/>
      <c r="D6" s="661"/>
      <c r="E6" s="143" t="s">
        <v>105</v>
      </c>
      <c r="F6" s="143"/>
      <c r="G6" s="662"/>
    </row>
    <row r="7" spans="1:7" s="663" customFormat="1" ht="12.75" customHeight="1" x14ac:dyDescent="0.25">
      <c r="B7" s="788"/>
      <c r="C7" s="3203" t="s">
        <v>135</v>
      </c>
      <c r="D7" s="3122" t="s">
        <v>136</v>
      </c>
      <c r="E7" s="3128" t="s">
        <v>1950</v>
      </c>
      <c r="F7" s="79"/>
    </row>
    <row r="8" spans="1:7" s="660" customFormat="1" ht="12.75" customHeight="1" thickBot="1" x14ac:dyDescent="0.3">
      <c r="B8" s="788"/>
      <c r="C8" s="3204"/>
      <c r="D8" s="3123"/>
      <c r="E8" s="3129"/>
      <c r="F8" s="79"/>
    </row>
    <row r="9" spans="1:7" s="660" customFormat="1" ht="12.75" customHeight="1" thickBot="1" x14ac:dyDescent="0.3">
      <c r="B9" s="144"/>
      <c r="C9" s="145" t="s">
        <v>288</v>
      </c>
      <c r="D9" s="146" t="s">
        <v>289</v>
      </c>
      <c r="E9" s="147">
        <f>SUM(E10:E11)</f>
        <v>3840</v>
      </c>
      <c r="F9" s="148"/>
    </row>
    <row r="10" spans="1:7" s="665" customFormat="1" ht="12.75" customHeight="1" x14ac:dyDescent="0.2">
      <c r="B10" s="149"/>
      <c r="C10" s="154" t="s">
        <v>140</v>
      </c>
      <c r="D10" s="155" t="s">
        <v>141</v>
      </c>
      <c r="E10" s="156">
        <f>F18</f>
        <v>2340</v>
      </c>
      <c r="F10" s="153"/>
      <c r="G10" s="666"/>
    </row>
    <row r="11" spans="1:7" s="665" customFormat="1" ht="12.75" customHeight="1" thickBot="1" x14ac:dyDescent="0.25">
      <c r="B11" s="149"/>
      <c r="C11" s="1121" t="s">
        <v>144</v>
      </c>
      <c r="D11" s="1122" t="s">
        <v>1364</v>
      </c>
      <c r="E11" s="1471">
        <f>F32</f>
        <v>1500</v>
      </c>
      <c r="F11" s="158"/>
    </row>
    <row r="12" spans="1:7" s="3" customFormat="1" ht="12.75" customHeight="1" x14ac:dyDescent="0.25">
      <c r="B12" s="159"/>
      <c r="C12" s="2"/>
      <c r="D12" s="2"/>
      <c r="E12" s="2"/>
      <c r="F12" s="2"/>
      <c r="G12" s="2"/>
    </row>
    <row r="13" spans="1:7" ht="12.75" customHeight="1" x14ac:dyDescent="0.2"/>
    <row r="14" spans="1:7" ht="18.75" customHeight="1" x14ac:dyDescent="0.2">
      <c r="B14" s="161" t="s">
        <v>820</v>
      </c>
      <c r="C14" s="161"/>
      <c r="D14" s="161"/>
      <c r="E14" s="161"/>
      <c r="F14" s="161"/>
      <c r="G14" s="161"/>
    </row>
    <row r="15" spans="1:7" ht="12.75" customHeight="1" thickBot="1" x14ac:dyDescent="0.25">
      <c r="B15" s="661"/>
      <c r="C15" s="661"/>
      <c r="D15" s="661"/>
      <c r="E15" s="190"/>
      <c r="F15" s="190"/>
      <c r="G15" s="143" t="s">
        <v>105</v>
      </c>
    </row>
    <row r="16" spans="1:7" ht="12.75" customHeight="1" x14ac:dyDescent="0.2">
      <c r="A16" s="3116" t="s">
        <v>1828</v>
      </c>
      <c r="B16" s="3203" t="s">
        <v>148</v>
      </c>
      <c r="C16" s="3207" t="s">
        <v>821</v>
      </c>
      <c r="D16" s="3143" t="s">
        <v>180</v>
      </c>
      <c r="E16" s="3219" t="s">
        <v>1951</v>
      </c>
      <c r="F16" s="3128" t="s">
        <v>1952</v>
      </c>
      <c r="G16" s="3241" t="s">
        <v>151</v>
      </c>
    </row>
    <row r="17" spans="1:7" ht="20.25" customHeight="1" thickBot="1" x14ac:dyDescent="0.25">
      <c r="A17" s="3117"/>
      <c r="B17" s="3204"/>
      <c r="C17" s="3208"/>
      <c r="D17" s="3144"/>
      <c r="E17" s="3220"/>
      <c r="F17" s="3156"/>
      <c r="G17" s="3242"/>
    </row>
    <row r="18" spans="1:7" ht="15" customHeight="1" thickBot="1" x14ac:dyDescent="0.25">
      <c r="A18" s="147">
        <f>A19+A24</f>
        <v>2340</v>
      </c>
      <c r="B18" s="245" t="s">
        <v>2</v>
      </c>
      <c r="C18" s="370" t="s">
        <v>152</v>
      </c>
      <c r="D18" s="146" t="s">
        <v>153</v>
      </c>
      <c r="E18" s="745">
        <f>E19+E24</f>
        <v>2340</v>
      </c>
      <c r="F18" s="745">
        <f>F19+F24</f>
        <v>2340</v>
      </c>
      <c r="G18" s="671" t="s">
        <v>6</v>
      </c>
    </row>
    <row r="19" spans="1:7" ht="12.75" customHeight="1" x14ac:dyDescent="0.2">
      <c r="A19" s="246">
        <f>A20+A21+A22+A23</f>
        <v>340</v>
      </c>
      <c r="B19" s="1022" t="s">
        <v>154</v>
      </c>
      <c r="C19" s="248" t="s">
        <v>6</v>
      </c>
      <c r="D19" s="2414" t="s">
        <v>2449</v>
      </c>
      <c r="E19" s="1131">
        <f>E20+E21+E22+E23</f>
        <v>340</v>
      </c>
      <c r="F19" s="1721">
        <f>F20+F21+F22+F23</f>
        <v>540</v>
      </c>
      <c r="G19" s="969"/>
    </row>
    <row r="20" spans="1:7" ht="12.75" customHeight="1" x14ac:dyDescent="0.2">
      <c r="A20" s="699">
        <v>75</v>
      </c>
      <c r="B20" s="1086" t="s">
        <v>160</v>
      </c>
      <c r="C20" s="1087" t="s">
        <v>823</v>
      </c>
      <c r="D20" s="1088" t="s">
        <v>824</v>
      </c>
      <c r="E20" s="1132">
        <v>75</v>
      </c>
      <c r="F20" s="1722">
        <v>60</v>
      </c>
      <c r="G20" s="827"/>
    </row>
    <row r="21" spans="1:7" ht="12.75" customHeight="1" x14ac:dyDescent="0.2">
      <c r="A21" s="699">
        <v>25</v>
      </c>
      <c r="B21" s="1086" t="s">
        <v>160</v>
      </c>
      <c r="C21" s="1087" t="s">
        <v>825</v>
      </c>
      <c r="D21" s="1088" t="s">
        <v>826</v>
      </c>
      <c r="E21" s="1132">
        <v>25</v>
      </c>
      <c r="F21" s="1722">
        <v>10</v>
      </c>
      <c r="G21" s="201"/>
    </row>
    <row r="22" spans="1:7" ht="12.75" customHeight="1" x14ac:dyDescent="0.2">
      <c r="A22" s="699">
        <v>200</v>
      </c>
      <c r="B22" s="1086" t="s">
        <v>160</v>
      </c>
      <c r="C22" s="1087" t="s">
        <v>827</v>
      </c>
      <c r="D22" s="1088" t="s">
        <v>828</v>
      </c>
      <c r="E22" s="1132">
        <v>200</v>
      </c>
      <c r="F22" s="1722">
        <v>400</v>
      </c>
      <c r="G22" s="827"/>
    </row>
    <row r="23" spans="1:7" ht="12.75" customHeight="1" x14ac:dyDescent="0.2">
      <c r="A23" s="699">
        <v>40</v>
      </c>
      <c r="B23" s="1086" t="s">
        <v>160</v>
      </c>
      <c r="C23" s="1087" t="s">
        <v>829</v>
      </c>
      <c r="D23" s="525" t="s">
        <v>830</v>
      </c>
      <c r="E23" s="1132">
        <v>40</v>
      </c>
      <c r="F23" s="1722">
        <v>70</v>
      </c>
      <c r="G23" s="201"/>
    </row>
    <row r="24" spans="1:7" ht="22.5" x14ac:dyDescent="0.2">
      <c r="A24" s="894">
        <f>A25</f>
        <v>2000</v>
      </c>
      <c r="B24" s="500" t="s">
        <v>154</v>
      </c>
      <c r="C24" s="896" t="s">
        <v>6</v>
      </c>
      <c r="D24" s="2415" t="s">
        <v>1318</v>
      </c>
      <c r="E24" s="994">
        <f>E25</f>
        <v>2000</v>
      </c>
      <c r="F24" s="897">
        <f>F25</f>
        <v>1800</v>
      </c>
      <c r="G24" s="827"/>
    </row>
    <row r="25" spans="1:7" ht="23.25" thickBot="1" x14ac:dyDescent="0.25">
      <c r="A25" s="1002">
        <v>2000</v>
      </c>
      <c r="B25" s="742" t="s">
        <v>160</v>
      </c>
      <c r="C25" s="1120">
        <v>113005</v>
      </c>
      <c r="D25" s="1429" t="s">
        <v>1318</v>
      </c>
      <c r="E25" s="1003">
        <v>2000</v>
      </c>
      <c r="F25" s="768">
        <v>1800</v>
      </c>
      <c r="G25" s="201"/>
    </row>
    <row r="26" spans="1:7" ht="12.75" customHeight="1" x14ac:dyDescent="0.2"/>
    <row r="27" spans="1:7" ht="12.75" customHeight="1" x14ac:dyDescent="0.2"/>
    <row r="28" spans="1:7" ht="18.75" customHeight="1" x14ac:dyDescent="0.2">
      <c r="B28" s="161" t="s">
        <v>831</v>
      </c>
      <c r="C28" s="161"/>
      <c r="D28" s="161"/>
      <c r="E28" s="161"/>
      <c r="F28" s="161"/>
      <c r="G28" s="161"/>
    </row>
    <row r="29" spans="1:7" ht="12" thickBot="1" x14ac:dyDescent="0.25">
      <c r="B29" s="661"/>
      <c r="C29" s="661"/>
      <c r="D29" s="661"/>
      <c r="E29" s="143"/>
      <c r="F29" s="143"/>
      <c r="G29" s="143" t="s">
        <v>105</v>
      </c>
    </row>
    <row r="30" spans="1:7" ht="11.25" customHeight="1" x14ac:dyDescent="0.2">
      <c r="A30" s="3116" t="s">
        <v>1828</v>
      </c>
      <c r="B30" s="3230" t="s">
        <v>148</v>
      </c>
      <c r="C30" s="3207" t="s">
        <v>832</v>
      </c>
      <c r="D30" s="3122" t="s">
        <v>270</v>
      </c>
      <c r="E30" s="3219" t="s">
        <v>1951</v>
      </c>
      <c r="F30" s="3128" t="s">
        <v>1952</v>
      </c>
      <c r="G30" s="3241" t="s">
        <v>151</v>
      </c>
    </row>
    <row r="31" spans="1:7" ht="18.75" customHeight="1" thickBot="1" x14ac:dyDescent="0.25">
      <c r="A31" s="3117"/>
      <c r="B31" s="3231"/>
      <c r="C31" s="3208"/>
      <c r="D31" s="3123"/>
      <c r="E31" s="3220"/>
      <c r="F31" s="3156"/>
      <c r="G31" s="3242"/>
    </row>
    <row r="32" spans="1:7" ht="15" customHeight="1" thickBot="1" x14ac:dyDescent="0.25">
      <c r="A32" s="147">
        <f>A33</f>
        <v>1500</v>
      </c>
      <c r="B32" s="176" t="s">
        <v>2</v>
      </c>
      <c r="C32" s="370" t="s">
        <v>152</v>
      </c>
      <c r="D32" s="245" t="s">
        <v>153</v>
      </c>
      <c r="E32" s="147">
        <f>E33</f>
        <v>1500</v>
      </c>
      <c r="F32" s="147">
        <f>F33</f>
        <v>1500</v>
      </c>
      <c r="G32" s="671" t="s">
        <v>6</v>
      </c>
    </row>
    <row r="33" spans="1:7" x14ac:dyDescent="0.2">
      <c r="A33" s="1134">
        <f>SUM(A34:A35)</f>
        <v>1500</v>
      </c>
      <c r="B33" s="1135" t="s">
        <v>6</v>
      </c>
      <c r="C33" s="1136" t="s">
        <v>6</v>
      </c>
      <c r="D33" s="1137" t="s">
        <v>271</v>
      </c>
      <c r="E33" s="1138">
        <f>SUM(E34:E35)</f>
        <v>1500</v>
      </c>
      <c r="F33" s="1139">
        <f>SUM(F34:F35)</f>
        <v>1500</v>
      </c>
      <c r="G33" s="1140"/>
    </row>
    <row r="34" spans="1:7" x14ac:dyDescent="0.2">
      <c r="A34" s="453">
        <v>1500</v>
      </c>
      <c r="B34" s="1141" t="s">
        <v>2</v>
      </c>
      <c r="C34" s="1142">
        <v>111001</v>
      </c>
      <c r="D34" s="393" t="s">
        <v>822</v>
      </c>
      <c r="E34" s="455">
        <v>1500</v>
      </c>
      <c r="F34" s="456">
        <v>1500</v>
      </c>
      <c r="G34" s="221"/>
    </row>
    <row r="35" spans="1:7" ht="12" thickBot="1" x14ac:dyDescent="0.25">
      <c r="A35" s="458">
        <v>0</v>
      </c>
      <c r="B35" s="1430" t="s">
        <v>2</v>
      </c>
      <c r="C35" s="1431">
        <v>111004</v>
      </c>
      <c r="D35" s="1432" t="s">
        <v>833</v>
      </c>
      <c r="E35" s="462">
        <v>0</v>
      </c>
      <c r="F35" s="463">
        <v>0</v>
      </c>
      <c r="G35" s="300"/>
    </row>
  </sheetData>
  <mergeCells count="20">
    <mergeCell ref="A1:G1"/>
    <mergeCell ref="A3:G3"/>
    <mergeCell ref="C5:E5"/>
    <mergeCell ref="C7:C8"/>
    <mergeCell ref="D7:D8"/>
    <mergeCell ref="E7:E8"/>
    <mergeCell ref="G16:G17"/>
    <mergeCell ref="A30:A31"/>
    <mergeCell ref="B30:B31"/>
    <mergeCell ref="C30:C31"/>
    <mergeCell ref="D30:D31"/>
    <mergeCell ref="E30:E31"/>
    <mergeCell ref="F30:F31"/>
    <mergeCell ref="G30:G31"/>
    <mergeCell ref="A16:A17"/>
    <mergeCell ref="B16:B17"/>
    <mergeCell ref="C16:C17"/>
    <mergeCell ref="D16:D17"/>
    <mergeCell ref="E16:E17"/>
    <mergeCell ref="F16:F17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</sheetPr>
  <dimension ref="A1:J37"/>
  <sheetViews>
    <sheetView zoomScaleNormal="100" workbookViewId="0">
      <selection sqref="A1:G1"/>
    </sheetView>
  </sheetViews>
  <sheetFormatPr defaultColWidth="9.140625" defaultRowHeight="11.25" x14ac:dyDescent="0.2"/>
  <cols>
    <col min="1" max="1" width="8.140625" style="1143" customWidth="1"/>
    <col min="2" max="2" width="3.5703125" style="1144" customWidth="1"/>
    <col min="3" max="3" width="10" style="1143" customWidth="1"/>
    <col min="4" max="4" width="45.140625" style="1143" customWidth="1"/>
    <col min="5" max="7" width="10.140625" style="1143" customWidth="1"/>
    <col min="8" max="8" width="9.28515625" style="1143" bestFit="1" customWidth="1"/>
    <col min="9" max="9" width="23" style="1143" customWidth="1"/>
    <col min="10" max="16384" width="9.140625" style="1143"/>
  </cols>
  <sheetData>
    <row r="1" spans="1:7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</row>
    <row r="2" spans="1:7" ht="12.75" customHeight="1" x14ac:dyDescent="0.2"/>
    <row r="3" spans="1:7" s="3" customFormat="1" ht="15.75" x14ac:dyDescent="0.25">
      <c r="A3" s="3112" t="s">
        <v>834</v>
      </c>
      <c r="B3" s="3112"/>
      <c r="C3" s="3112"/>
      <c r="D3" s="3112"/>
      <c r="E3" s="3112"/>
      <c r="F3" s="3112"/>
      <c r="G3" s="3112"/>
    </row>
    <row r="4" spans="1:7" s="3" customFormat="1" ht="15.75" x14ac:dyDescent="0.25">
      <c r="B4" s="139"/>
      <c r="C4" s="139"/>
      <c r="D4" s="139"/>
      <c r="E4" s="139"/>
      <c r="F4" s="139"/>
      <c r="G4" s="139"/>
    </row>
    <row r="5" spans="1:7" s="140" customFormat="1" ht="15.75" customHeight="1" x14ac:dyDescent="0.25">
      <c r="B5" s="141"/>
      <c r="C5" s="3145" t="s">
        <v>1949</v>
      </c>
      <c r="D5" s="3145"/>
      <c r="E5" s="3145"/>
      <c r="F5" s="142"/>
      <c r="G5" s="142"/>
    </row>
    <row r="6" spans="1:7" s="1145" customFormat="1" ht="12" thickBot="1" x14ac:dyDescent="0.3">
      <c r="B6" s="1146"/>
      <c r="C6" s="1146"/>
      <c r="D6" s="1146"/>
      <c r="E6" s="143" t="s">
        <v>105</v>
      </c>
      <c r="F6" s="143"/>
      <c r="G6" s="1147"/>
    </row>
    <row r="7" spans="1:7" s="1148" customFormat="1" ht="12.75" customHeight="1" x14ac:dyDescent="0.25">
      <c r="B7" s="1425"/>
      <c r="C7" s="3265" t="s">
        <v>135</v>
      </c>
      <c r="D7" s="3122" t="s">
        <v>136</v>
      </c>
      <c r="E7" s="3128" t="s">
        <v>1950</v>
      </c>
      <c r="F7" s="79"/>
    </row>
    <row r="8" spans="1:7" s="1145" customFormat="1" ht="12.75" customHeight="1" thickBot="1" x14ac:dyDescent="0.3">
      <c r="B8" s="1425"/>
      <c r="C8" s="3266"/>
      <c r="D8" s="3123"/>
      <c r="E8" s="3129"/>
      <c r="F8" s="79"/>
    </row>
    <row r="9" spans="1:7" s="1145" customFormat="1" ht="12.75" customHeight="1" thickBot="1" x14ac:dyDescent="0.3">
      <c r="B9" s="144"/>
      <c r="C9" s="145" t="s">
        <v>288</v>
      </c>
      <c r="D9" s="146" t="s">
        <v>289</v>
      </c>
      <c r="E9" s="147">
        <f>SUM(E10:E11)</f>
        <v>60309.760000000002</v>
      </c>
      <c r="F9" s="148"/>
      <c r="G9" s="1149"/>
    </row>
    <row r="10" spans="1:7" s="1150" customFormat="1" ht="12.75" customHeight="1" x14ac:dyDescent="0.2">
      <c r="B10" s="149"/>
      <c r="C10" s="872" t="s">
        <v>140</v>
      </c>
      <c r="D10" s="790" t="s">
        <v>141</v>
      </c>
      <c r="E10" s="152">
        <f>E18</f>
        <v>50109.760000000002</v>
      </c>
      <c r="F10" s="153"/>
      <c r="G10" s="1151"/>
    </row>
    <row r="11" spans="1:7" s="1150" customFormat="1" ht="12.75" customHeight="1" thickBot="1" x14ac:dyDescent="0.25">
      <c r="B11" s="149"/>
      <c r="C11" s="1121" t="s">
        <v>144</v>
      </c>
      <c r="D11" s="1122" t="s">
        <v>1364</v>
      </c>
      <c r="E11" s="1471">
        <f>F32</f>
        <v>10200</v>
      </c>
      <c r="F11" s="158"/>
      <c r="G11" s="1151"/>
    </row>
    <row r="12" spans="1:7" s="3" customFormat="1" ht="18" x14ac:dyDescent="0.25">
      <c r="B12" s="159"/>
      <c r="C12" s="2"/>
      <c r="D12" s="2"/>
      <c r="E12" s="2"/>
      <c r="F12" s="2"/>
      <c r="G12" s="2"/>
    </row>
    <row r="13" spans="1:7" ht="12.75" customHeight="1" x14ac:dyDescent="0.2"/>
    <row r="14" spans="1:7" ht="18.75" customHeight="1" x14ac:dyDescent="0.2">
      <c r="A14" s="148"/>
      <c r="B14" s="161" t="s">
        <v>835</v>
      </c>
      <c r="C14" s="161"/>
      <c r="D14" s="161"/>
      <c r="E14" s="161"/>
      <c r="F14" s="161"/>
      <c r="G14" s="161"/>
    </row>
    <row r="15" spans="1:7" ht="12.75" customHeight="1" thickBot="1" x14ac:dyDescent="0.25">
      <c r="B15" s="1146"/>
      <c r="C15" s="1146"/>
      <c r="D15" s="1146"/>
      <c r="E15" s="190"/>
      <c r="F15" s="190"/>
      <c r="G15" s="143" t="s">
        <v>105</v>
      </c>
    </row>
    <row r="16" spans="1:7" ht="12.75" customHeight="1" x14ac:dyDescent="0.2">
      <c r="A16" s="3116" t="s">
        <v>1828</v>
      </c>
      <c r="B16" s="3269" t="s">
        <v>273</v>
      </c>
      <c r="C16" s="3271" t="s">
        <v>836</v>
      </c>
      <c r="D16" s="3273" t="s">
        <v>180</v>
      </c>
      <c r="E16" s="3219" t="s">
        <v>1951</v>
      </c>
      <c r="F16" s="3128" t="s">
        <v>1952</v>
      </c>
      <c r="G16" s="3241" t="s">
        <v>151</v>
      </c>
    </row>
    <row r="17" spans="1:10" ht="21" customHeight="1" thickBot="1" x14ac:dyDescent="0.25">
      <c r="A17" s="3117"/>
      <c r="B17" s="3270"/>
      <c r="C17" s="3272"/>
      <c r="D17" s="3274"/>
      <c r="E17" s="3220"/>
      <c r="F17" s="3156"/>
      <c r="G17" s="3242"/>
      <c r="I17" s="1152"/>
    </row>
    <row r="18" spans="1:10" s="1153" customFormat="1" ht="12.75" customHeight="1" thickBot="1" x14ac:dyDescent="0.3">
      <c r="A18" s="147">
        <f>A19</f>
        <v>51494.76</v>
      </c>
      <c r="B18" s="880" t="s">
        <v>2</v>
      </c>
      <c r="C18" s="370" t="s">
        <v>152</v>
      </c>
      <c r="D18" s="245" t="s">
        <v>153</v>
      </c>
      <c r="E18" s="147">
        <f>E19</f>
        <v>50109.760000000002</v>
      </c>
      <c r="F18" s="147">
        <f>F19</f>
        <v>50109.760000000002</v>
      </c>
      <c r="G18" s="671" t="s">
        <v>6</v>
      </c>
    </row>
    <row r="19" spans="1:10" s="1153" customFormat="1" ht="12.75" customHeight="1" x14ac:dyDescent="0.2">
      <c r="A19" s="1083">
        <f>SUM(A20:A25)</f>
        <v>51494.76</v>
      </c>
      <c r="B19" s="1154" t="s">
        <v>154</v>
      </c>
      <c r="C19" s="528" t="s">
        <v>6</v>
      </c>
      <c r="D19" s="1155" t="s">
        <v>1319</v>
      </c>
      <c r="E19" s="1172">
        <f>SUM(E20:E25)</f>
        <v>50109.760000000002</v>
      </c>
      <c r="F19" s="251">
        <f>SUM(F20:F25)</f>
        <v>50109.760000000002</v>
      </c>
      <c r="G19" s="1433"/>
    </row>
    <row r="20" spans="1:10" ht="12.75" customHeight="1" x14ac:dyDescent="0.2">
      <c r="A20" s="1156">
        <v>37500</v>
      </c>
      <c r="B20" s="1157" t="s">
        <v>160</v>
      </c>
      <c r="C20" s="1158">
        <v>121000</v>
      </c>
      <c r="D20" s="1159" t="s">
        <v>837</v>
      </c>
      <c r="E20" s="1160">
        <v>38899.760000000002</v>
      </c>
      <c r="F20" s="1161">
        <v>38899.760000000002</v>
      </c>
      <c r="G20" s="221"/>
    </row>
    <row r="21" spans="1:10" ht="12.75" customHeight="1" x14ac:dyDescent="0.2">
      <c r="A21" s="1156">
        <v>9500</v>
      </c>
      <c r="B21" s="1157" t="s">
        <v>160</v>
      </c>
      <c r="C21" s="1158">
        <v>123100</v>
      </c>
      <c r="D21" s="1159" t="s">
        <v>838</v>
      </c>
      <c r="E21" s="1160">
        <v>8338</v>
      </c>
      <c r="F21" s="1161">
        <v>8338</v>
      </c>
      <c r="G21" s="1162"/>
    </row>
    <row r="22" spans="1:10" ht="12.75" customHeight="1" x14ac:dyDescent="0.2">
      <c r="A22" s="1156">
        <v>360</v>
      </c>
      <c r="B22" s="1157" t="s">
        <v>160</v>
      </c>
      <c r="C22" s="1087" t="s">
        <v>839</v>
      </c>
      <c r="D22" s="1159" t="s">
        <v>840</v>
      </c>
      <c r="E22" s="1160">
        <v>400</v>
      </c>
      <c r="F22" s="1161">
        <v>400</v>
      </c>
      <c r="G22" s="1162"/>
    </row>
    <row r="23" spans="1:10" ht="12.75" customHeight="1" x14ac:dyDescent="0.2">
      <c r="A23" s="1156">
        <v>3630</v>
      </c>
      <c r="B23" s="1157" t="s">
        <v>160</v>
      </c>
      <c r="C23" s="1087" t="s">
        <v>841</v>
      </c>
      <c r="D23" s="1159" t="s">
        <v>842</v>
      </c>
      <c r="E23" s="1160">
        <v>2000</v>
      </c>
      <c r="F23" s="1161">
        <v>2000</v>
      </c>
      <c r="G23" s="221"/>
    </row>
    <row r="24" spans="1:10" ht="12.75" customHeight="1" x14ac:dyDescent="0.2">
      <c r="A24" s="1156">
        <v>132.76</v>
      </c>
      <c r="B24" s="1157" t="s">
        <v>160</v>
      </c>
      <c r="C24" s="1158">
        <v>127902</v>
      </c>
      <c r="D24" s="1159" t="s">
        <v>843</v>
      </c>
      <c r="E24" s="1160">
        <v>100</v>
      </c>
      <c r="F24" s="1161">
        <v>100</v>
      </c>
      <c r="G24" s="221"/>
    </row>
    <row r="25" spans="1:10" ht="12.75" customHeight="1" thickBot="1" x14ac:dyDescent="0.25">
      <c r="A25" s="1581">
        <v>372</v>
      </c>
      <c r="B25" s="254" t="s">
        <v>160</v>
      </c>
      <c r="C25" s="1133">
        <v>124100</v>
      </c>
      <c r="D25" s="1164" t="s">
        <v>844</v>
      </c>
      <c r="E25" s="1582">
        <v>372</v>
      </c>
      <c r="F25" s="1165">
        <v>372</v>
      </c>
      <c r="G25" s="300"/>
    </row>
    <row r="26" spans="1:10" ht="12.75" customHeight="1" x14ac:dyDescent="0.2">
      <c r="B26" s="1143"/>
      <c r="H26" s="1166"/>
      <c r="J26" s="1163"/>
    </row>
    <row r="27" spans="1:10" x14ac:dyDescent="0.2">
      <c r="I27" s="1168"/>
      <c r="J27" s="846"/>
    </row>
    <row r="28" spans="1:10" ht="18.75" customHeight="1" x14ac:dyDescent="0.2">
      <c r="B28" s="161" t="s">
        <v>845</v>
      </c>
      <c r="C28" s="161"/>
      <c r="D28" s="161"/>
      <c r="E28" s="161"/>
      <c r="F28" s="161"/>
      <c r="G28" s="161"/>
      <c r="I28" s="1169"/>
      <c r="J28" s="1166"/>
    </row>
    <row r="29" spans="1:10" ht="12" thickBot="1" x14ac:dyDescent="0.25">
      <c r="B29" s="1146"/>
      <c r="C29" s="1146"/>
      <c r="D29" s="1146"/>
      <c r="E29" s="143"/>
      <c r="F29" s="143"/>
      <c r="G29" s="143" t="s">
        <v>105</v>
      </c>
      <c r="I29" s="1168"/>
      <c r="J29" s="846"/>
    </row>
    <row r="30" spans="1:10" ht="11.25" customHeight="1" x14ac:dyDescent="0.2">
      <c r="A30" s="3116" t="s">
        <v>1828</v>
      </c>
      <c r="B30" s="3265" t="s">
        <v>148</v>
      </c>
      <c r="C30" s="3267" t="s">
        <v>846</v>
      </c>
      <c r="D30" s="3122" t="s">
        <v>270</v>
      </c>
      <c r="E30" s="3219" t="s">
        <v>1951</v>
      </c>
      <c r="F30" s="3128" t="s">
        <v>1952</v>
      </c>
      <c r="G30" s="3241" t="s">
        <v>151</v>
      </c>
      <c r="H30" s="1167"/>
      <c r="I30" s="1163"/>
    </row>
    <row r="31" spans="1:10" ht="17.25" customHeight="1" thickBot="1" x14ac:dyDescent="0.25">
      <c r="A31" s="3117"/>
      <c r="B31" s="3266"/>
      <c r="C31" s="3268"/>
      <c r="D31" s="3123"/>
      <c r="E31" s="3220"/>
      <c r="F31" s="3156"/>
      <c r="G31" s="3242"/>
      <c r="H31" s="1168"/>
      <c r="I31" s="846"/>
    </row>
    <row r="32" spans="1:10" s="1153" customFormat="1" ht="13.5" customHeight="1" thickBot="1" x14ac:dyDescent="0.3">
      <c r="A32" s="147">
        <f>A33</f>
        <v>18600</v>
      </c>
      <c r="B32" s="1170" t="s">
        <v>2</v>
      </c>
      <c r="C32" s="192" t="s">
        <v>152</v>
      </c>
      <c r="D32" s="245" t="s">
        <v>153</v>
      </c>
      <c r="E32" s="147">
        <f>E33</f>
        <v>10200</v>
      </c>
      <c r="F32" s="745">
        <f>F33</f>
        <v>10200</v>
      </c>
      <c r="G32" s="671" t="s">
        <v>6</v>
      </c>
      <c r="H32" s="1168"/>
      <c r="I32" s="846"/>
    </row>
    <row r="33" spans="1:9" x14ac:dyDescent="0.2">
      <c r="A33" s="1083">
        <f>SUM(A34:A34)</f>
        <v>18600</v>
      </c>
      <c r="B33" s="1084" t="s">
        <v>6</v>
      </c>
      <c r="C33" s="1085" t="s">
        <v>6</v>
      </c>
      <c r="D33" s="1171" t="s">
        <v>271</v>
      </c>
      <c r="E33" s="1172">
        <f>SUM(E34:E34)</f>
        <v>10200</v>
      </c>
      <c r="F33" s="251">
        <f>SUM(F34:F34)</f>
        <v>10200</v>
      </c>
      <c r="G33" s="1173"/>
      <c r="H33" s="1168"/>
      <c r="I33" s="846"/>
    </row>
    <row r="34" spans="1:9" ht="23.25" thickBot="1" x14ac:dyDescent="0.25">
      <c r="A34" s="1434">
        <v>18600</v>
      </c>
      <c r="B34" s="742" t="s">
        <v>2</v>
      </c>
      <c r="C34" s="743" t="s">
        <v>847</v>
      </c>
      <c r="D34" s="606" t="s">
        <v>2066</v>
      </c>
      <c r="E34" s="1580">
        <v>10200</v>
      </c>
      <c r="F34" s="1237">
        <v>10200</v>
      </c>
      <c r="G34" s="2015"/>
      <c r="H34" s="1168"/>
      <c r="I34" s="846"/>
    </row>
    <row r="35" spans="1:9" s="1144" customFormat="1" x14ac:dyDescent="0.2">
      <c r="A35" s="609"/>
      <c r="B35" s="609"/>
      <c r="C35" s="609"/>
      <c r="G35" s="659"/>
      <c r="H35" s="1143"/>
    </row>
    <row r="36" spans="1:9" s="1144" customFormat="1" x14ac:dyDescent="0.2">
      <c r="A36" s="609"/>
      <c r="B36" s="609"/>
      <c r="C36" s="609"/>
      <c r="G36" s="659"/>
      <c r="H36" s="1143"/>
    </row>
    <row r="37" spans="1:9" s="1144" customFormat="1" ht="12.75" x14ac:dyDescent="0.2">
      <c r="A37" s="769"/>
      <c r="B37" s="769"/>
      <c r="C37" s="769"/>
      <c r="D37" s="609"/>
      <c r="E37" s="609"/>
      <c r="F37" s="294"/>
      <c r="G37" s="659"/>
      <c r="H37" s="1143"/>
    </row>
  </sheetData>
  <mergeCells count="20">
    <mergeCell ref="A1:G1"/>
    <mergeCell ref="A3:G3"/>
    <mergeCell ref="C5:E5"/>
    <mergeCell ref="C7:C8"/>
    <mergeCell ref="D7:D8"/>
    <mergeCell ref="E7:E8"/>
    <mergeCell ref="G16:G17"/>
    <mergeCell ref="A16:A17"/>
    <mergeCell ref="B16:B17"/>
    <mergeCell ref="C16:C17"/>
    <mergeCell ref="D16:D17"/>
    <mergeCell ref="E16:E17"/>
    <mergeCell ref="F16:F17"/>
    <mergeCell ref="G30:G31"/>
    <mergeCell ref="A30:A31"/>
    <mergeCell ref="B30:B31"/>
    <mergeCell ref="C30:C31"/>
    <mergeCell ref="D30:D31"/>
    <mergeCell ref="E30:E31"/>
    <mergeCell ref="F30:F31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</sheetPr>
  <dimension ref="A1:G169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140625" style="609"/>
    <col min="2" max="2" width="3.5703125" style="659" customWidth="1"/>
    <col min="3" max="3" width="10.7109375" style="659" customWidth="1"/>
    <col min="4" max="4" width="39.140625" style="609" customWidth="1"/>
    <col min="5" max="5" width="11.42578125" style="609" bestFit="1" customWidth="1"/>
    <col min="6" max="6" width="11.42578125" style="609" customWidth="1"/>
    <col min="7" max="7" width="14.42578125" style="609" customWidth="1"/>
    <col min="8" max="16384" width="9.140625" style="609"/>
  </cols>
  <sheetData>
    <row r="1" spans="1:7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</row>
    <row r="2" spans="1:7" ht="12.75" customHeight="1" x14ac:dyDescent="0.2"/>
    <row r="3" spans="1:7" s="3" customFormat="1" ht="15.75" x14ac:dyDescent="0.25">
      <c r="A3" s="3277" t="s">
        <v>848</v>
      </c>
      <c r="B3" s="3277"/>
      <c r="C3" s="3277"/>
      <c r="D3" s="3277"/>
      <c r="E3" s="3277"/>
      <c r="F3" s="3277"/>
      <c r="G3" s="3277"/>
    </row>
    <row r="4" spans="1:7" s="3" customFormat="1" ht="15.75" x14ac:dyDescent="0.25">
      <c r="B4" s="139"/>
      <c r="C4" s="139"/>
      <c r="D4" s="139"/>
      <c r="E4" s="139"/>
      <c r="F4" s="139"/>
      <c r="G4" s="139"/>
    </row>
    <row r="5" spans="1:7" s="140" customFormat="1" ht="15.75" customHeight="1" x14ac:dyDescent="0.25">
      <c r="B5" s="141"/>
      <c r="C5" s="3145" t="s">
        <v>1949</v>
      </c>
      <c r="D5" s="3145"/>
      <c r="E5" s="3145"/>
      <c r="F5" s="142"/>
      <c r="G5" s="142"/>
    </row>
    <row r="6" spans="1:7" s="660" customFormat="1" ht="12" thickBot="1" x14ac:dyDescent="0.3">
      <c r="B6" s="661"/>
      <c r="C6" s="661"/>
      <c r="D6" s="661"/>
      <c r="E6" s="143" t="s">
        <v>105</v>
      </c>
      <c r="F6" s="143"/>
      <c r="G6" s="662"/>
    </row>
    <row r="7" spans="1:7" s="663" customFormat="1" ht="12.75" customHeight="1" x14ac:dyDescent="0.25">
      <c r="B7" s="788"/>
      <c r="C7" s="3203" t="s">
        <v>135</v>
      </c>
      <c r="D7" s="3122" t="s">
        <v>136</v>
      </c>
      <c r="E7" s="3128" t="s">
        <v>1950</v>
      </c>
      <c r="F7" s="79"/>
    </row>
    <row r="8" spans="1:7" s="660" customFormat="1" ht="12.75" customHeight="1" thickBot="1" x14ac:dyDescent="0.3">
      <c r="B8" s="788"/>
      <c r="C8" s="3204"/>
      <c r="D8" s="3123"/>
      <c r="E8" s="3129"/>
      <c r="F8" s="79"/>
    </row>
    <row r="9" spans="1:7" s="660" customFormat="1" ht="12.75" customHeight="1" thickBot="1" x14ac:dyDescent="0.3">
      <c r="B9" s="144"/>
      <c r="C9" s="145" t="s">
        <v>288</v>
      </c>
      <c r="D9" s="146" t="s">
        <v>289</v>
      </c>
      <c r="E9" s="147">
        <f>SUM(E10:E12)</f>
        <v>405236</v>
      </c>
      <c r="F9" s="148"/>
    </row>
    <row r="10" spans="1:7" s="665" customFormat="1" ht="12.75" customHeight="1" x14ac:dyDescent="0.2">
      <c r="B10" s="149"/>
      <c r="C10" s="154" t="s">
        <v>140</v>
      </c>
      <c r="D10" s="155" t="s">
        <v>141</v>
      </c>
      <c r="E10" s="156">
        <f>F19</f>
        <v>5450</v>
      </c>
      <c r="F10" s="153"/>
      <c r="G10" s="81"/>
    </row>
    <row r="11" spans="1:7" s="665" customFormat="1" ht="12.75" customHeight="1" x14ac:dyDescent="0.2">
      <c r="B11" s="149"/>
      <c r="C11" s="154" t="s">
        <v>144</v>
      </c>
      <c r="D11" s="155" t="s">
        <v>1364</v>
      </c>
      <c r="E11" s="157">
        <f>F36</f>
        <v>243000</v>
      </c>
      <c r="F11" s="158"/>
      <c r="G11" s="81"/>
    </row>
    <row r="12" spans="1:7" s="665" customFormat="1" ht="12.75" customHeight="1" thickBot="1" x14ac:dyDescent="0.25">
      <c r="B12" s="149"/>
      <c r="C12" s="1257" t="s">
        <v>290</v>
      </c>
      <c r="D12" s="1258" t="s">
        <v>1371</v>
      </c>
      <c r="E12" s="1471">
        <f>F56</f>
        <v>156786</v>
      </c>
      <c r="F12" s="158"/>
      <c r="G12" s="81"/>
    </row>
    <row r="13" spans="1:7" s="3" customFormat="1" ht="12.75" customHeight="1" x14ac:dyDescent="0.25">
      <c r="B13" s="159"/>
      <c r="C13" s="159"/>
      <c r="D13" s="2"/>
      <c r="E13" s="2"/>
      <c r="F13" s="2"/>
      <c r="G13" s="2"/>
    </row>
    <row r="14" spans="1:7" ht="12.75" customHeight="1" x14ac:dyDescent="0.2"/>
    <row r="15" spans="1:7" ht="18.75" customHeight="1" x14ac:dyDescent="0.2">
      <c r="B15" s="369" t="s">
        <v>849</v>
      </c>
      <c r="C15" s="142"/>
      <c r="D15" s="141"/>
      <c r="E15" s="141"/>
      <c r="F15" s="141"/>
      <c r="G15" s="141"/>
    </row>
    <row r="16" spans="1:7" ht="12.75" customHeight="1" thickBot="1" x14ac:dyDescent="0.25">
      <c r="B16" s="661"/>
      <c r="C16" s="661"/>
      <c r="D16" s="661"/>
      <c r="E16" s="190"/>
      <c r="F16" s="190"/>
      <c r="G16" s="190" t="s">
        <v>105</v>
      </c>
    </row>
    <row r="17" spans="1:7" ht="12.75" customHeight="1" x14ac:dyDescent="0.2">
      <c r="A17" s="3116" t="s">
        <v>1828</v>
      </c>
      <c r="B17" s="3138" t="s">
        <v>273</v>
      </c>
      <c r="C17" s="3140" t="s">
        <v>850</v>
      </c>
      <c r="D17" s="3143" t="s">
        <v>180</v>
      </c>
      <c r="E17" s="3219" t="s">
        <v>1951</v>
      </c>
      <c r="F17" s="3128" t="s">
        <v>1952</v>
      </c>
      <c r="G17" s="3241" t="s">
        <v>151</v>
      </c>
    </row>
    <row r="18" spans="1:7" ht="17.25" customHeight="1" thickBot="1" x14ac:dyDescent="0.25">
      <c r="A18" s="3117"/>
      <c r="B18" s="3163"/>
      <c r="C18" s="3160"/>
      <c r="D18" s="3144"/>
      <c r="E18" s="3220"/>
      <c r="F18" s="3156"/>
      <c r="G18" s="3242"/>
    </row>
    <row r="19" spans="1:7" ht="15" customHeight="1" thickBot="1" x14ac:dyDescent="0.25">
      <c r="A19" s="147">
        <f>SUM(A20:A29)</f>
        <v>5450</v>
      </c>
      <c r="B19" s="145" t="s">
        <v>2</v>
      </c>
      <c r="C19" s="370" t="s">
        <v>152</v>
      </c>
      <c r="D19" s="245" t="s">
        <v>153</v>
      </c>
      <c r="E19" s="147">
        <f>SUM(E20:E29)</f>
        <v>5450</v>
      </c>
      <c r="F19" s="745">
        <f>SUM(F20:F29)</f>
        <v>5450</v>
      </c>
      <c r="G19" s="671" t="s">
        <v>6</v>
      </c>
    </row>
    <row r="20" spans="1:7" s="630" customFormat="1" ht="12.75" customHeight="1" x14ac:dyDescent="0.25">
      <c r="A20" s="1174">
        <v>800</v>
      </c>
      <c r="B20" s="1175" t="s">
        <v>154</v>
      </c>
      <c r="C20" s="1176" t="s">
        <v>1463</v>
      </c>
      <c r="D20" s="1177" t="s">
        <v>851</v>
      </c>
      <c r="E20" s="1178">
        <v>800</v>
      </c>
      <c r="F20" s="1179">
        <v>800</v>
      </c>
      <c r="G20" s="766"/>
    </row>
    <row r="21" spans="1:7" s="630" customFormat="1" ht="12.75" customHeight="1" x14ac:dyDescent="0.25">
      <c r="A21" s="1180">
        <v>1400</v>
      </c>
      <c r="B21" s="365" t="s">
        <v>154</v>
      </c>
      <c r="C21" s="1105" t="s">
        <v>1464</v>
      </c>
      <c r="D21" s="603" t="s">
        <v>852</v>
      </c>
      <c r="E21" s="1181">
        <v>1400</v>
      </c>
      <c r="F21" s="1182">
        <v>1400</v>
      </c>
      <c r="G21" s="844"/>
    </row>
    <row r="22" spans="1:7" s="630" customFormat="1" ht="12.75" customHeight="1" x14ac:dyDescent="0.25">
      <c r="A22" s="640">
        <v>600</v>
      </c>
      <c r="B22" s="636" t="s">
        <v>154</v>
      </c>
      <c r="C22" s="54" t="s">
        <v>1465</v>
      </c>
      <c r="D22" s="375" t="s">
        <v>1700</v>
      </c>
      <c r="E22" s="540">
        <v>600</v>
      </c>
      <c r="F22" s="1183">
        <v>600</v>
      </c>
      <c r="G22" s="241"/>
    </row>
    <row r="23" spans="1:7" s="630" customFormat="1" ht="12.75" customHeight="1" x14ac:dyDescent="0.25">
      <c r="A23" s="1180">
        <v>600</v>
      </c>
      <c r="B23" s="365" t="s">
        <v>154</v>
      </c>
      <c r="C23" s="1105" t="s">
        <v>1466</v>
      </c>
      <c r="D23" s="603" t="s">
        <v>853</v>
      </c>
      <c r="E23" s="1181">
        <v>600</v>
      </c>
      <c r="F23" s="1182">
        <v>600</v>
      </c>
      <c r="G23" s="304"/>
    </row>
    <row r="24" spans="1:7" s="630" customFormat="1" x14ac:dyDescent="0.25">
      <c r="A24" s="643">
        <v>300</v>
      </c>
      <c r="B24" s="602" t="s">
        <v>154</v>
      </c>
      <c r="C24" s="1184" t="s">
        <v>1467</v>
      </c>
      <c r="D24" s="1185" t="s">
        <v>854</v>
      </c>
      <c r="E24" s="554">
        <v>300</v>
      </c>
      <c r="F24" s="1186">
        <v>300</v>
      </c>
      <c r="G24" s="1527"/>
    </row>
    <row r="25" spans="1:7" ht="12.75" customHeight="1" x14ac:dyDescent="0.2">
      <c r="A25" s="639">
        <v>550</v>
      </c>
      <c r="B25" s="275" t="s">
        <v>154</v>
      </c>
      <c r="C25" s="44" t="s">
        <v>1468</v>
      </c>
      <c r="D25" s="306" t="s">
        <v>855</v>
      </c>
      <c r="E25" s="539">
        <v>550</v>
      </c>
      <c r="F25" s="1187">
        <v>550</v>
      </c>
      <c r="G25" s="239"/>
    </row>
    <row r="26" spans="1:7" ht="12.75" customHeight="1" x14ac:dyDescent="0.2">
      <c r="A26" s="639">
        <v>300</v>
      </c>
      <c r="B26" s="275" t="s">
        <v>160</v>
      </c>
      <c r="C26" s="44" t="s">
        <v>1470</v>
      </c>
      <c r="D26" s="306" t="s">
        <v>1469</v>
      </c>
      <c r="E26" s="539">
        <v>300</v>
      </c>
      <c r="F26" s="1187">
        <v>300</v>
      </c>
      <c r="G26" s="239"/>
    </row>
    <row r="27" spans="1:7" x14ac:dyDescent="0.2">
      <c r="A27" s="735">
        <v>300</v>
      </c>
      <c r="B27" s="275" t="s">
        <v>160</v>
      </c>
      <c r="C27" s="70" t="s">
        <v>1472</v>
      </c>
      <c r="D27" s="1188" t="s">
        <v>1471</v>
      </c>
      <c r="E27" s="708">
        <v>300</v>
      </c>
      <c r="F27" s="1187">
        <v>300</v>
      </c>
      <c r="G27" s="1189"/>
    </row>
    <row r="28" spans="1:7" ht="22.5" x14ac:dyDescent="0.2">
      <c r="A28" s="735">
        <v>500</v>
      </c>
      <c r="B28" s="275" t="s">
        <v>160</v>
      </c>
      <c r="C28" s="1517" t="s">
        <v>1473</v>
      </c>
      <c r="D28" s="1485" t="s">
        <v>1474</v>
      </c>
      <c r="E28" s="708">
        <v>500</v>
      </c>
      <c r="F28" s="1187">
        <v>500</v>
      </c>
      <c r="G28" s="1189"/>
    </row>
    <row r="29" spans="1:7" ht="12" thickBot="1" x14ac:dyDescent="0.25">
      <c r="A29" s="921">
        <v>100</v>
      </c>
      <c r="B29" s="865" t="s">
        <v>160</v>
      </c>
      <c r="C29" s="1528" t="s">
        <v>1475</v>
      </c>
      <c r="D29" s="1529" t="s">
        <v>1476</v>
      </c>
      <c r="E29" s="1110">
        <v>100</v>
      </c>
      <c r="F29" s="1191">
        <v>100</v>
      </c>
      <c r="G29" s="1192"/>
    </row>
    <row r="30" spans="1:7" x14ac:dyDescent="0.2">
      <c r="G30" s="1193"/>
    </row>
    <row r="31" spans="1:7" ht="12.75" customHeight="1" x14ac:dyDescent="0.2"/>
    <row r="32" spans="1:7" ht="18.75" customHeight="1" x14ac:dyDescent="0.2">
      <c r="B32" s="161" t="s">
        <v>856</v>
      </c>
      <c r="C32" s="1194"/>
      <c r="D32" s="161"/>
      <c r="E32" s="161"/>
      <c r="F32" s="161"/>
      <c r="G32" s="161"/>
    </row>
    <row r="33" spans="1:7" ht="12.75" customHeight="1" thickBot="1" x14ac:dyDescent="0.25">
      <c r="B33" s="661"/>
      <c r="C33" s="661"/>
      <c r="D33" s="661"/>
      <c r="E33" s="143"/>
      <c r="F33" s="143"/>
      <c r="G33" s="143" t="s">
        <v>105</v>
      </c>
    </row>
    <row r="34" spans="1:7" ht="12.75" customHeight="1" x14ac:dyDescent="0.2">
      <c r="A34" s="3116" t="s">
        <v>1828</v>
      </c>
      <c r="B34" s="3230" t="s">
        <v>148</v>
      </c>
      <c r="C34" s="3207" t="s">
        <v>857</v>
      </c>
      <c r="D34" s="3122" t="s">
        <v>270</v>
      </c>
      <c r="E34" s="3219" t="s">
        <v>1951</v>
      </c>
      <c r="F34" s="3128" t="s">
        <v>1952</v>
      </c>
      <c r="G34" s="3241" t="s">
        <v>151</v>
      </c>
    </row>
    <row r="35" spans="1:7" ht="16.5" customHeight="1" thickBot="1" x14ac:dyDescent="0.25">
      <c r="A35" s="3117"/>
      <c r="B35" s="3275"/>
      <c r="C35" s="3276"/>
      <c r="D35" s="3142"/>
      <c r="E35" s="3220"/>
      <c r="F35" s="3156"/>
      <c r="G35" s="3242"/>
    </row>
    <row r="36" spans="1:7" s="630" customFormat="1" ht="15" customHeight="1" thickBot="1" x14ac:dyDescent="0.3">
      <c r="A36" s="147">
        <f>A37</f>
        <v>122800</v>
      </c>
      <c r="B36" s="880" t="s">
        <v>2</v>
      </c>
      <c r="C36" s="370" t="s">
        <v>152</v>
      </c>
      <c r="D36" s="245" t="s">
        <v>153</v>
      </c>
      <c r="E36" s="147">
        <f>E37</f>
        <v>243000</v>
      </c>
      <c r="F36" s="147">
        <f>F37</f>
        <v>243000</v>
      </c>
      <c r="G36" s="731" t="s">
        <v>6</v>
      </c>
    </row>
    <row r="37" spans="1:7" s="630" customFormat="1" ht="12.75" customHeight="1" x14ac:dyDescent="0.25">
      <c r="A37" s="732">
        <f>SUM(A38:A49)</f>
        <v>122800</v>
      </c>
      <c r="B37" s="1904" t="s">
        <v>6</v>
      </c>
      <c r="C37" s="571" t="s">
        <v>6</v>
      </c>
      <c r="D37" s="2181" t="s">
        <v>271</v>
      </c>
      <c r="E37" s="706">
        <f>SUM(E38:E49)</f>
        <v>243000</v>
      </c>
      <c r="F37" s="673">
        <f>SUM(F38:F49)</f>
        <v>243000</v>
      </c>
      <c r="G37" s="674"/>
    </row>
    <row r="38" spans="1:7" s="630" customFormat="1" ht="12.75" customHeight="1" x14ac:dyDescent="0.25">
      <c r="A38" s="735">
        <v>0</v>
      </c>
      <c r="B38" s="900" t="s">
        <v>2</v>
      </c>
      <c r="C38" s="798" t="s">
        <v>1489</v>
      </c>
      <c r="D38" s="306" t="s">
        <v>2220</v>
      </c>
      <c r="E38" s="708">
        <v>50000</v>
      </c>
      <c r="F38" s="709">
        <v>50000</v>
      </c>
      <c r="G38" s="800"/>
    </row>
    <row r="39" spans="1:7" s="630" customFormat="1" ht="12.75" customHeight="1" x14ac:dyDescent="0.25">
      <c r="A39" s="735">
        <v>0</v>
      </c>
      <c r="B39" s="900" t="s">
        <v>2</v>
      </c>
      <c r="C39" s="798" t="s">
        <v>2221</v>
      </c>
      <c r="D39" s="306" t="s">
        <v>2222</v>
      </c>
      <c r="E39" s="708">
        <v>4000</v>
      </c>
      <c r="F39" s="709">
        <v>4000</v>
      </c>
      <c r="G39" s="800"/>
    </row>
    <row r="40" spans="1:7" s="630" customFormat="1" ht="12.75" customHeight="1" x14ac:dyDescent="0.25">
      <c r="A40" s="735">
        <v>25000</v>
      </c>
      <c r="B40" s="900" t="s">
        <v>2</v>
      </c>
      <c r="C40" s="798">
        <v>1491370000</v>
      </c>
      <c r="D40" s="306" t="s">
        <v>1477</v>
      </c>
      <c r="E40" s="708"/>
      <c r="F40" s="709"/>
      <c r="G40" s="800"/>
    </row>
    <row r="41" spans="1:7" s="630" customFormat="1" ht="12.75" customHeight="1" x14ac:dyDescent="0.25">
      <c r="A41" s="735">
        <v>0</v>
      </c>
      <c r="B41" s="900" t="s">
        <v>2</v>
      </c>
      <c r="C41" s="798">
        <v>1491671706</v>
      </c>
      <c r="D41" s="306" t="s">
        <v>2225</v>
      </c>
      <c r="E41" s="708">
        <v>29000</v>
      </c>
      <c r="F41" s="709">
        <v>29000</v>
      </c>
      <c r="G41" s="800"/>
    </row>
    <row r="42" spans="1:7" s="630" customFormat="1" ht="12.75" customHeight="1" x14ac:dyDescent="0.25">
      <c r="A42" s="850">
        <v>0</v>
      </c>
      <c r="B42" s="902" t="s">
        <v>2</v>
      </c>
      <c r="C42" s="798">
        <v>1491661706</v>
      </c>
      <c r="D42" s="375" t="s">
        <v>2227</v>
      </c>
      <c r="E42" s="852">
        <v>25000</v>
      </c>
      <c r="F42" s="853">
        <v>25000</v>
      </c>
      <c r="G42" s="1583"/>
    </row>
    <row r="43" spans="1:7" s="630" customFormat="1" x14ac:dyDescent="0.25">
      <c r="A43" s="850">
        <v>0</v>
      </c>
      <c r="B43" s="902" t="s">
        <v>2</v>
      </c>
      <c r="C43" s="2016" t="s">
        <v>1488</v>
      </c>
      <c r="D43" s="375" t="s">
        <v>2223</v>
      </c>
      <c r="E43" s="852">
        <v>10000</v>
      </c>
      <c r="F43" s="853">
        <v>10000</v>
      </c>
      <c r="G43" s="1583"/>
    </row>
    <row r="44" spans="1:7" s="630" customFormat="1" ht="22.5" x14ac:dyDescent="0.25">
      <c r="A44" s="850">
        <v>2500</v>
      </c>
      <c r="B44" s="902" t="s">
        <v>2</v>
      </c>
      <c r="C44" s="2016">
        <v>7501551704</v>
      </c>
      <c r="D44" s="375" t="s">
        <v>1545</v>
      </c>
      <c r="E44" s="852">
        <v>0</v>
      </c>
      <c r="F44" s="853">
        <v>0</v>
      </c>
      <c r="G44" s="1583"/>
    </row>
    <row r="45" spans="1:7" s="630" customFormat="1" x14ac:dyDescent="0.25">
      <c r="A45" s="735">
        <v>4000</v>
      </c>
      <c r="B45" s="900" t="s">
        <v>2</v>
      </c>
      <c r="C45" s="798">
        <v>1491451704</v>
      </c>
      <c r="D45" s="306" t="s">
        <v>1546</v>
      </c>
      <c r="E45" s="708">
        <v>0</v>
      </c>
      <c r="F45" s="709">
        <v>0</v>
      </c>
      <c r="G45" s="800"/>
    </row>
    <row r="46" spans="1:7" s="630" customFormat="1" x14ac:dyDescent="0.25">
      <c r="A46" s="850">
        <v>1300</v>
      </c>
      <c r="B46" s="902" t="s">
        <v>2</v>
      </c>
      <c r="C46" s="2016">
        <v>1491591703</v>
      </c>
      <c r="D46" s="375" t="s">
        <v>1905</v>
      </c>
      <c r="E46" s="852">
        <v>0</v>
      </c>
      <c r="F46" s="853">
        <v>0</v>
      </c>
      <c r="G46" s="1583"/>
    </row>
    <row r="47" spans="1:7" s="630" customFormat="1" x14ac:dyDescent="0.25">
      <c r="A47" s="850">
        <v>10000</v>
      </c>
      <c r="B47" s="902" t="s">
        <v>2</v>
      </c>
      <c r="C47" s="2016">
        <v>1491560000</v>
      </c>
      <c r="D47" s="375" t="s">
        <v>1906</v>
      </c>
      <c r="E47" s="852">
        <v>0</v>
      </c>
      <c r="F47" s="853">
        <v>0</v>
      </c>
      <c r="G47" s="1583"/>
    </row>
    <row r="48" spans="1:7" s="630" customFormat="1" x14ac:dyDescent="0.25">
      <c r="A48" s="735">
        <v>0</v>
      </c>
      <c r="B48" s="900" t="s">
        <v>2</v>
      </c>
      <c r="C48" s="798" t="s">
        <v>2067</v>
      </c>
      <c r="D48" s="306" t="s">
        <v>2224</v>
      </c>
      <c r="E48" s="708">
        <v>70000</v>
      </c>
      <c r="F48" s="709">
        <v>70000</v>
      </c>
      <c r="G48" s="800"/>
    </row>
    <row r="49" spans="1:7" s="630" customFormat="1" ht="12" thickBot="1" x14ac:dyDescent="0.3">
      <c r="A49" s="921">
        <v>80000</v>
      </c>
      <c r="B49" s="2017" t="s">
        <v>2</v>
      </c>
      <c r="C49" s="1991" t="s">
        <v>2067</v>
      </c>
      <c r="D49" s="1190" t="s">
        <v>2226</v>
      </c>
      <c r="E49" s="1110">
        <v>55000</v>
      </c>
      <c r="F49" s="848">
        <v>55000</v>
      </c>
      <c r="G49" s="1859"/>
    </row>
    <row r="50" spans="1:7" s="630" customFormat="1" ht="12.75" customHeight="1" x14ac:dyDescent="0.25">
      <c r="A50" s="670"/>
      <c r="B50" s="668"/>
      <c r="C50" s="668"/>
      <c r="D50" s="166"/>
      <c r="E50" s="670"/>
      <c r="F50" s="670"/>
      <c r="G50" s="670"/>
    </row>
    <row r="51" spans="1:7" ht="12.75" customHeight="1" x14ac:dyDescent="0.2"/>
    <row r="52" spans="1:7" ht="18.75" customHeight="1" x14ac:dyDescent="0.2">
      <c r="B52" s="161" t="s">
        <v>858</v>
      </c>
      <c r="C52" s="1194"/>
      <c r="D52" s="161"/>
      <c r="E52" s="161"/>
      <c r="F52" s="161"/>
      <c r="G52" s="161"/>
    </row>
    <row r="53" spans="1:7" ht="12" thickBot="1" x14ac:dyDescent="0.25">
      <c r="B53" s="579"/>
      <c r="C53" s="580"/>
      <c r="D53" s="1197"/>
      <c r="E53" s="190"/>
      <c r="F53" s="190"/>
      <c r="G53" s="143" t="s">
        <v>105</v>
      </c>
    </row>
    <row r="54" spans="1:7" ht="11.25" customHeight="1" x14ac:dyDescent="0.2">
      <c r="A54" s="3116" t="s">
        <v>1828</v>
      </c>
      <c r="B54" s="3203" t="s">
        <v>148</v>
      </c>
      <c r="C54" s="3205" t="s">
        <v>859</v>
      </c>
      <c r="D54" s="3143" t="s">
        <v>332</v>
      </c>
      <c r="E54" s="3219" t="s">
        <v>1951</v>
      </c>
      <c r="F54" s="3128" t="s">
        <v>1952</v>
      </c>
      <c r="G54" s="3241" t="s">
        <v>151</v>
      </c>
    </row>
    <row r="55" spans="1:7" ht="21" customHeight="1" thickBot="1" x14ac:dyDescent="0.25">
      <c r="A55" s="3117"/>
      <c r="B55" s="3204"/>
      <c r="C55" s="3206"/>
      <c r="D55" s="3144"/>
      <c r="E55" s="3220"/>
      <c r="F55" s="3156"/>
      <c r="G55" s="3242"/>
    </row>
    <row r="56" spans="1:7" ht="15" customHeight="1" thickBot="1" x14ac:dyDescent="0.25">
      <c r="A56" s="147">
        <f>SUM(A57:A70)+SUM(A71:A112)+SUM(A113:A142)</f>
        <v>559850</v>
      </c>
      <c r="B56" s="145" t="s">
        <v>2</v>
      </c>
      <c r="C56" s="370" t="s">
        <v>152</v>
      </c>
      <c r="D56" s="146" t="s">
        <v>153</v>
      </c>
      <c r="E56" s="147">
        <f>SUM(E57:E70)+SUM(E71:E112)+SUM(E113:E142)</f>
        <v>156786</v>
      </c>
      <c r="F56" s="147">
        <f>SUM(F57:F70)+SUM(F71:F112)+SUM(F113:F142)</f>
        <v>156786</v>
      </c>
      <c r="G56" s="671" t="s">
        <v>6</v>
      </c>
    </row>
    <row r="57" spans="1:7" x14ac:dyDescent="0.2">
      <c r="A57" s="1198">
        <v>100</v>
      </c>
      <c r="B57" s="275" t="s">
        <v>2</v>
      </c>
      <c r="C57" s="1202">
        <v>4620341422</v>
      </c>
      <c r="D57" s="1308" t="s">
        <v>959</v>
      </c>
      <c r="E57" s="856">
        <v>0</v>
      </c>
      <c r="F57" s="857">
        <v>0</v>
      </c>
      <c r="G57" s="1205"/>
    </row>
    <row r="58" spans="1:7" x14ac:dyDescent="0.2">
      <c r="A58" s="1208"/>
      <c r="B58" s="275" t="s">
        <v>2</v>
      </c>
      <c r="C58" s="1202">
        <v>4620341422</v>
      </c>
      <c r="D58" s="1307" t="s">
        <v>960</v>
      </c>
      <c r="E58" s="1209"/>
      <c r="F58" s="1272"/>
      <c r="G58" s="1907"/>
    </row>
    <row r="59" spans="1:7" ht="22.5" x14ac:dyDescent="0.2">
      <c r="A59" s="1198">
        <v>100</v>
      </c>
      <c r="B59" s="275" t="s">
        <v>2</v>
      </c>
      <c r="C59" s="526" t="s">
        <v>1481</v>
      </c>
      <c r="D59" s="1496" t="s">
        <v>1482</v>
      </c>
      <c r="E59" s="856">
        <v>0</v>
      </c>
      <c r="F59" s="857">
        <v>0</v>
      </c>
      <c r="G59" s="1907"/>
    </row>
    <row r="60" spans="1:7" ht="22.5" x14ac:dyDescent="0.2">
      <c r="A60" s="1208"/>
      <c r="B60" s="275" t="s">
        <v>2</v>
      </c>
      <c r="C60" s="526" t="s">
        <v>1481</v>
      </c>
      <c r="D60" s="1497" t="s">
        <v>1483</v>
      </c>
      <c r="E60" s="1209"/>
      <c r="F60" s="1272"/>
      <c r="G60" s="1907"/>
    </row>
    <row r="61" spans="1:7" ht="22.5" x14ac:dyDescent="0.2">
      <c r="A61" s="1199">
        <v>8570</v>
      </c>
      <c r="B61" s="636" t="s">
        <v>2</v>
      </c>
      <c r="C61" s="637" t="s">
        <v>1478</v>
      </c>
      <c r="D61" s="1530" t="s">
        <v>1479</v>
      </c>
      <c r="E61" s="859">
        <v>0</v>
      </c>
      <c r="F61" s="860">
        <v>0</v>
      </c>
      <c r="G61" s="1909"/>
    </row>
    <row r="62" spans="1:7" ht="23.25" thickBot="1" x14ac:dyDescent="0.25">
      <c r="A62" s="1414">
        <v>22430</v>
      </c>
      <c r="B62" s="604" t="s">
        <v>2</v>
      </c>
      <c r="C62" s="2189" t="s">
        <v>1478</v>
      </c>
      <c r="D62" s="1617" t="s">
        <v>1480</v>
      </c>
      <c r="E62" s="2185"/>
      <c r="F62" s="1283"/>
      <c r="G62" s="2190"/>
    </row>
    <row r="63" spans="1:7" ht="22.5" customHeight="1" x14ac:dyDescent="0.2"/>
    <row r="64" spans="1:7" ht="18.75" customHeight="1" x14ac:dyDescent="0.2">
      <c r="B64" s="369" t="s">
        <v>858</v>
      </c>
      <c r="C64" s="1194"/>
      <c r="D64" s="369"/>
      <c r="E64" s="369"/>
      <c r="F64" s="369"/>
      <c r="G64" s="369"/>
    </row>
    <row r="65" spans="1:7" ht="12" thickBot="1" x14ac:dyDescent="0.25">
      <c r="B65" s="579"/>
      <c r="C65" s="580"/>
      <c r="D65" s="1197"/>
      <c r="E65" s="190"/>
      <c r="F65" s="190"/>
      <c r="G65" s="143" t="s">
        <v>105</v>
      </c>
    </row>
    <row r="66" spans="1:7" ht="12" customHeight="1" x14ac:dyDescent="0.2">
      <c r="A66" s="3116" t="s">
        <v>1828</v>
      </c>
      <c r="B66" s="3203" t="s">
        <v>148</v>
      </c>
      <c r="C66" s="3205" t="s">
        <v>859</v>
      </c>
      <c r="D66" s="3143" t="s">
        <v>332</v>
      </c>
      <c r="E66" s="3219" t="s">
        <v>1951</v>
      </c>
      <c r="F66" s="3128" t="s">
        <v>1952</v>
      </c>
      <c r="G66" s="3241" t="s">
        <v>151</v>
      </c>
    </row>
    <row r="67" spans="1:7" ht="21" customHeight="1" thickBot="1" x14ac:dyDescent="0.25">
      <c r="A67" s="3117"/>
      <c r="B67" s="3204"/>
      <c r="C67" s="3206"/>
      <c r="D67" s="3144"/>
      <c r="E67" s="3220"/>
      <c r="F67" s="3156"/>
      <c r="G67" s="3242"/>
    </row>
    <row r="68" spans="1:7" ht="15" customHeight="1" thickBot="1" x14ac:dyDescent="0.25">
      <c r="A68" s="1200" t="s">
        <v>222</v>
      </c>
      <c r="B68" s="145" t="s">
        <v>2</v>
      </c>
      <c r="C68" s="370" t="s">
        <v>152</v>
      </c>
      <c r="D68" s="146" t="s">
        <v>153</v>
      </c>
      <c r="E68" s="1201" t="s">
        <v>222</v>
      </c>
      <c r="F68" s="1201" t="s">
        <v>222</v>
      </c>
      <c r="G68" s="467" t="s">
        <v>6</v>
      </c>
    </row>
    <row r="69" spans="1:7" ht="22.5" customHeight="1" x14ac:dyDescent="0.2">
      <c r="A69" s="1198">
        <v>500</v>
      </c>
      <c r="B69" s="275" t="s">
        <v>2</v>
      </c>
      <c r="C69" s="526" t="s">
        <v>2228</v>
      </c>
      <c r="D69" s="855" t="s">
        <v>2229</v>
      </c>
      <c r="E69" s="856">
        <v>1000</v>
      </c>
      <c r="F69" s="857">
        <v>1000</v>
      </c>
      <c r="G69" s="1907"/>
    </row>
    <row r="70" spans="1:7" ht="15" customHeight="1" x14ac:dyDescent="0.2">
      <c r="A70" s="1208"/>
      <c r="B70" s="275" t="s">
        <v>2</v>
      </c>
      <c r="C70" s="526" t="s">
        <v>2228</v>
      </c>
      <c r="D70" s="855" t="s">
        <v>2230</v>
      </c>
      <c r="E70" s="1209"/>
      <c r="F70" s="1272"/>
      <c r="G70" s="1907"/>
    </row>
    <row r="71" spans="1:7" s="1306" customFormat="1" ht="22.5" x14ac:dyDescent="0.2">
      <c r="A71" s="1199">
        <v>65000</v>
      </c>
      <c r="B71" s="636" t="s">
        <v>2</v>
      </c>
      <c r="C71" s="1524" t="s">
        <v>1547</v>
      </c>
      <c r="D71" s="1533" t="s">
        <v>1548</v>
      </c>
      <c r="E71" s="859">
        <v>19200</v>
      </c>
      <c r="F71" s="860">
        <v>19200</v>
      </c>
      <c r="G71" s="1909"/>
    </row>
    <row r="72" spans="1:7" s="1306" customFormat="1" ht="22.5" x14ac:dyDescent="0.2">
      <c r="A72" s="1208"/>
      <c r="B72" s="275" t="s">
        <v>2</v>
      </c>
      <c r="C72" s="1517" t="s">
        <v>1547</v>
      </c>
      <c r="D72" s="1497" t="s">
        <v>1549</v>
      </c>
      <c r="E72" s="1209"/>
      <c r="F72" s="1272"/>
      <c r="G72" s="1907"/>
    </row>
    <row r="73" spans="1:7" s="1306" customFormat="1" ht="22.5" x14ac:dyDescent="0.2">
      <c r="A73" s="1199">
        <v>0</v>
      </c>
      <c r="B73" s="275" t="s">
        <v>2</v>
      </c>
      <c r="C73" s="1517" t="s">
        <v>2231</v>
      </c>
      <c r="D73" s="1484" t="s">
        <v>2233</v>
      </c>
      <c r="E73" s="856">
        <v>50</v>
      </c>
      <c r="F73" s="857">
        <v>50</v>
      </c>
      <c r="G73" s="1907"/>
    </row>
    <row r="74" spans="1:7" s="1306" customFormat="1" ht="22.5" x14ac:dyDescent="0.2">
      <c r="A74" s="1215"/>
      <c r="B74" s="275" t="s">
        <v>2</v>
      </c>
      <c r="C74" s="1517" t="s">
        <v>2231</v>
      </c>
      <c r="D74" s="1484" t="s">
        <v>2232</v>
      </c>
      <c r="E74" s="1209"/>
      <c r="F74" s="1272"/>
      <c r="G74" s="1907"/>
    </row>
    <row r="75" spans="1:7" s="1306" customFormat="1" ht="22.5" x14ac:dyDescent="0.2">
      <c r="A75" s="1199">
        <v>39000</v>
      </c>
      <c r="B75" s="275" t="s">
        <v>2</v>
      </c>
      <c r="C75" s="1517" t="s">
        <v>1484</v>
      </c>
      <c r="D75" s="1496" t="s">
        <v>1485</v>
      </c>
      <c r="E75" s="856">
        <v>0</v>
      </c>
      <c r="F75" s="857">
        <v>0</v>
      </c>
      <c r="G75" s="1907"/>
    </row>
    <row r="76" spans="1:7" s="1306" customFormat="1" ht="22.5" x14ac:dyDescent="0.2">
      <c r="A76" s="1208"/>
      <c r="B76" s="275" t="s">
        <v>2</v>
      </c>
      <c r="C76" s="1517" t="s">
        <v>1484</v>
      </c>
      <c r="D76" s="1497" t="s">
        <v>1486</v>
      </c>
      <c r="E76" s="1209"/>
      <c r="F76" s="1272"/>
      <c r="G76" s="1907"/>
    </row>
    <row r="77" spans="1:7" s="1306" customFormat="1" ht="22.5" x14ac:dyDescent="0.2">
      <c r="A77" s="1199">
        <v>26800</v>
      </c>
      <c r="B77" s="275" t="s">
        <v>2</v>
      </c>
      <c r="C77" s="1517" t="s">
        <v>1550</v>
      </c>
      <c r="D77" s="1496" t="s">
        <v>1551</v>
      </c>
      <c r="E77" s="856">
        <v>26800</v>
      </c>
      <c r="F77" s="857">
        <v>26800</v>
      </c>
      <c r="G77" s="1907"/>
    </row>
    <row r="78" spans="1:7" s="1306" customFormat="1" ht="22.5" x14ac:dyDescent="0.2">
      <c r="A78" s="1208"/>
      <c r="B78" s="275" t="s">
        <v>2</v>
      </c>
      <c r="C78" s="1517" t="s">
        <v>1550</v>
      </c>
      <c r="D78" s="1497" t="s">
        <v>1552</v>
      </c>
      <c r="E78" s="1209"/>
      <c r="F78" s="1272"/>
      <c r="G78" s="1907"/>
    </row>
    <row r="79" spans="1:7" s="1306" customFormat="1" ht="22.5" x14ac:dyDescent="0.2">
      <c r="A79" s="1586">
        <v>33000</v>
      </c>
      <c r="B79" s="636" t="s">
        <v>2</v>
      </c>
      <c r="C79" s="1524" t="s">
        <v>1492</v>
      </c>
      <c r="D79" s="1533" t="s">
        <v>1493</v>
      </c>
      <c r="E79" s="859">
        <v>0</v>
      </c>
      <c r="F79" s="860">
        <v>0</v>
      </c>
      <c r="G79" s="1909"/>
    </row>
    <row r="80" spans="1:7" s="1306" customFormat="1" ht="22.5" x14ac:dyDescent="0.2">
      <c r="A80" s="1208">
        <v>6000</v>
      </c>
      <c r="B80" s="275" t="s">
        <v>2</v>
      </c>
      <c r="C80" s="1517" t="s">
        <v>1492</v>
      </c>
      <c r="D80" s="1497" t="s">
        <v>1494</v>
      </c>
      <c r="E80" s="1209"/>
      <c r="F80" s="1272"/>
      <c r="G80" s="1907"/>
    </row>
    <row r="81" spans="1:7" s="1306" customFormat="1" ht="22.5" x14ac:dyDescent="0.2">
      <c r="A81" s="1198">
        <v>1000</v>
      </c>
      <c r="B81" s="275" t="s">
        <v>2</v>
      </c>
      <c r="C81" s="1910" t="s">
        <v>1926</v>
      </c>
      <c r="D81" s="1496" t="s">
        <v>1907</v>
      </c>
      <c r="E81" s="856">
        <v>2000</v>
      </c>
      <c r="F81" s="857">
        <v>2000</v>
      </c>
      <c r="G81" s="1907"/>
    </row>
    <row r="82" spans="1:7" s="1306" customFormat="1" ht="22.5" x14ac:dyDescent="0.2">
      <c r="A82" s="1208"/>
      <c r="B82" s="275" t="s">
        <v>2</v>
      </c>
      <c r="C82" s="1910" t="s">
        <v>1926</v>
      </c>
      <c r="D82" s="1497" t="s">
        <v>1908</v>
      </c>
      <c r="E82" s="1209"/>
      <c r="F82" s="1272"/>
      <c r="G82" s="1907"/>
    </row>
    <row r="83" spans="1:7" s="1306" customFormat="1" ht="22.5" x14ac:dyDescent="0.2">
      <c r="A83" s="1198">
        <v>2500</v>
      </c>
      <c r="B83" s="275" t="s">
        <v>2</v>
      </c>
      <c r="C83" s="1910" t="s">
        <v>1917</v>
      </c>
      <c r="D83" s="1496" t="s">
        <v>1909</v>
      </c>
      <c r="E83" s="856">
        <v>500</v>
      </c>
      <c r="F83" s="857">
        <v>500</v>
      </c>
      <c r="G83" s="1907"/>
    </row>
    <row r="84" spans="1:7" s="1306" customFormat="1" ht="22.5" x14ac:dyDescent="0.2">
      <c r="A84" s="1208"/>
      <c r="B84" s="275" t="s">
        <v>2</v>
      </c>
      <c r="C84" s="1910" t="s">
        <v>1917</v>
      </c>
      <c r="D84" s="1497" t="s">
        <v>1910</v>
      </c>
      <c r="E84" s="1209"/>
      <c r="F84" s="1272"/>
      <c r="G84" s="1907"/>
    </row>
    <row r="85" spans="1:7" s="1306" customFormat="1" ht="22.5" x14ac:dyDescent="0.2">
      <c r="A85" s="1198">
        <v>1000</v>
      </c>
      <c r="B85" s="275" t="s">
        <v>2</v>
      </c>
      <c r="C85" s="1910" t="s">
        <v>1922</v>
      </c>
      <c r="D85" s="1496" t="s">
        <v>1912</v>
      </c>
      <c r="E85" s="856">
        <v>1000</v>
      </c>
      <c r="F85" s="857">
        <v>500</v>
      </c>
      <c r="G85" s="1205" t="s">
        <v>2666</v>
      </c>
    </row>
    <row r="86" spans="1:7" s="1306" customFormat="1" ht="22.5" x14ac:dyDescent="0.2">
      <c r="A86" s="1208"/>
      <c r="B86" s="275" t="s">
        <v>2</v>
      </c>
      <c r="C86" s="1910" t="s">
        <v>1922</v>
      </c>
      <c r="D86" s="1497" t="s">
        <v>1911</v>
      </c>
      <c r="E86" s="1209"/>
      <c r="F86" s="1272"/>
      <c r="G86" s="1907"/>
    </row>
    <row r="87" spans="1:7" s="1306" customFormat="1" ht="22.5" x14ac:dyDescent="0.2">
      <c r="A87" s="1198">
        <v>1000</v>
      </c>
      <c r="B87" s="275" t="s">
        <v>2</v>
      </c>
      <c r="C87" s="1910" t="s">
        <v>1927</v>
      </c>
      <c r="D87" s="1496" t="s">
        <v>1913</v>
      </c>
      <c r="E87" s="856">
        <v>1000</v>
      </c>
      <c r="F87" s="857">
        <v>1000</v>
      </c>
      <c r="G87" s="1907"/>
    </row>
    <row r="88" spans="1:7" s="1306" customFormat="1" ht="22.5" x14ac:dyDescent="0.2">
      <c r="A88" s="1208"/>
      <c r="B88" s="275" t="s">
        <v>2</v>
      </c>
      <c r="C88" s="1910" t="s">
        <v>1927</v>
      </c>
      <c r="D88" s="1497" t="s">
        <v>1914</v>
      </c>
      <c r="E88" s="1209"/>
      <c r="F88" s="1272"/>
      <c r="G88" s="1907"/>
    </row>
    <row r="89" spans="1:7" s="1306" customFormat="1" ht="22.5" x14ac:dyDescent="0.2">
      <c r="A89" s="1198">
        <v>1000</v>
      </c>
      <c r="B89" s="275" t="s">
        <v>2</v>
      </c>
      <c r="C89" s="1910" t="s">
        <v>1928</v>
      </c>
      <c r="D89" s="1496" t="s">
        <v>1915</v>
      </c>
      <c r="E89" s="856">
        <v>1000</v>
      </c>
      <c r="F89" s="857">
        <v>1000</v>
      </c>
      <c r="G89" s="1907"/>
    </row>
    <row r="90" spans="1:7" s="1306" customFormat="1" ht="22.5" x14ac:dyDescent="0.2">
      <c r="A90" s="1208"/>
      <c r="B90" s="275" t="s">
        <v>2</v>
      </c>
      <c r="C90" s="1910" t="s">
        <v>1928</v>
      </c>
      <c r="D90" s="1497" t="s">
        <v>1916</v>
      </c>
      <c r="E90" s="1209"/>
      <c r="F90" s="1272"/>
      <c r="G90" s="1907"/>
    </row>
    <row r="91" spans="1:7" s="1306" customFormat="1" ht="22.5" x14ac:dyDescent="0.2">
      <c r="A91" s="1198">
        <v>1500</v>
      </c>
      <c r="B91" s="275" t="s">
        <v>2</v>
      </c>
      <c r="C91" s="1517" t="s">
        <v>2260</v>
      </c>
      <c r="D91" s="1496" t="s">
        <v>1920</v>
      </c>
      <c r="E91" s="856">
        <v>1500</v>
      </c>
      <c r="F91" s="857">
        <v>1500</v>
      </c>
      <c r="G91" s="1907"/>
    </row>
    <row r="92" spans="1:7" s="1306" customFormat="1" ht="22.5" x14ac:dyDescent="0.2">
      <c r="A92" s="1208"/>
      <c r="B92" s="275" t="s">
        <v>2</v>
      </c>
      <c r="C92" s="1517" t="s">
        <v>2260</v>
      </c>
      <c r="D92" s="1497" t="s">
        <v>1921</v>
      </c>
      <c r="E92" s="1209"/>
      <c r="F92" s="1272"/>
      <c r="G92" s="1907"/>
    </row>
    <row r="93" spans="1:7" s="1306" customFormat="1" ht="22.5" x14ac:dyDescent="0.2">
      <c r="A93" s="1198">
        <v>5000</v>
      </c>
      <c r="B93" s="275" t="s">
        <v>2</v>
      </c>
      <c r="C93" s="1517" t="s">
        <v>2068</v>
      </c>
      <c r="D93" s="1496" t="s">
        <v>1918</v>
      </c>
      <c r="E93" s="856">
        <v>5000</v>
      </c>
      <c r="F93" s="857">
        <v>5000</v>
      </c>
      <c r="G93" s="1907"/>
    </row>
    <row r="94" spans="1:7" s="1306" customFormat="1" ht="22.5" x14ac:dyDescent="0.2">
      <c r="A94" s="1198"/>
      <c r="B94" s="275" t="s">
        <v>2</v>
      </c>
      <c r="C94" s="1517" t="s">
        <v>2068</v>
      </c>
      <c r="D94" s="1496" t="s">
        <v>2234</v>
      </c>
      <c r="E94" s="856"/>
      <c r="F94" s="857"/>
      <c r="G94" s="1907"/>
    </row>
    <row r="95" spans="1:7" s="1306" customFormat="1" ht="22.5" x14ac:dyDescent="0.2">
      <c r="A95" s="1198">
        <v>60000</v>
      </c>
      <c r="B95" s="275" t="s">
        <v>2</v>
      </c>
      <c r="C95" s="1517" t="s">
        <v>2069</v>
      </c>
      <c r="D95" s="1496" t="s">
        <v>1919</v>
      </c>
      <c r="E95" s="856">
        <v>1000</v>
      </c>
      <c r="F95" s="857">
        <v>1000</v>
      </c>
      <c r="G95" s="1907"/>
    </row>
    <row r="96" spans="1:7" s="1306" customFormat="1" ht="22.5" x14ac:dyDescent="0.2">
      <c r="A96" s="1198"/>
      <c r="B96" s="275" t="s">
        <v>2</v>
      </c>
      <c r="C96" s="1517" t="s">
        <v>2069</v>
      </c>
      <c r="D96" s="1496" t="s">
        <v>2235</v>
      </c>
      <c r="E96" s="856"/>
      <c r="F96" s="857"/>
      <c r="G96" s="1907"/>
    </row>
    <row r="97" spans="1:7" s="1306" customFormat="1" ht="22.5" x14ac:dyDescent="0.2">
      <c r="A97" s="1214">
        <v>8000</v>
      </c>
      <c r="B97" s="275" t="s">
        <v>2</v>
      </c>
      <c r="C97" s="1517" t="s">
        <v>2239</v>
      </c>
      <c r="D97" s="1484" t="s">
        <v>2240</v>
      </c>
      <c r="E97" s="861">
        <v>4850</v>
      </c>
      <c r="F97" s="862">
        <v>4850</v>
      </c>
      <c r="G97" s="2191"/>
    </row>
    <row r="98" spans="1:7" s="1306" customFormat="1" ht="22.5" x14ac:dyDescent="0.2">
      <c r="A98" s="1214"/>
      <c r="B98" s="275" t="s">
        <v>2</v>
      </c>
      <c r="C98" s="1517" t="s">
        <v>2239</v>
      </c>
      <c r="D98" s="1484" t="s">
        <v>2241</v>
      </c>
      <c r="E98" s="861"/>
      <c r="F98" s="862"/>
      <c r="G98" s="2191"/>
    </row>
    <row r="99" spans="1:7" s="1306" customFormat="1" ht="22.5" x14ac:dyDescent="0.2">
      <c r="A99" s="1214">
        <v>0</v>
      </c>
      <c r="B99" s="275" t="s">
        <v>2</v>
      </c>
      <c r="C99" s="1517" t="s">
        <v>2244</v>
      </c>
      <c r="D99" s="1484" t="s">
        <v>2242</v>
      </c>
      <c r="E99" s="861">
        <v>4000</v>
      </c>
      <c r="F99" s="862">
        <v>4000</v>
      </c>
      <c r="G99" s="2191"/>
    </row>
    <row r="100" spans="1:7" s="1306" customFormat="1" ht="23.25" thickBot="1" x14ac:dyDescent="0.25">
      <c r="A100" s="1651"/>
      <c r="B100" s="604" t="s">
        <v>2</v>
      </c>
      <c r="C100" s="2742" t="s">
        <v>2244</v>
      </c>
      <c r="D100" s="1925" t="s">
        <v>2243</v>
      </c>
      <c r="E100" s="2743"/>
      <c r="F100" s="2744"/>
      <c r="G100" s="2190"/>
    </row>
    <row r="101" spans="1:7" ht="10.5" customHeight="1" x14ac:dyDescent="0.2">
      <c r="B101" s="609"/>
      <c r="C101" s="609"/>
    </row>
    <row r="102" spans="1:7" ht="18.75" customHeight="1" x14ac:dyDescent="0.2">
      <c r="B102" s="369" t="s">
        <v>858</v>
      </c>
      <c r="C102" s="1194"/>
      <c r="D102" s="369"/>
      <c r="E102" s="369"/>
      <c r="F102" s="369"/>
      <c r="G102" s="369"/>
    </row>
    <row r="103" spans="1:7" ht="12" thickBot="1" x14ac:dyDescent="0.25">
      <c r="B103" s="579"/>
      <c r="C103" s="580"/>
      <c r="D103" s="1197"/>
      <c r="E103" s="190"/>
      <c r="F103" s="190"/>
      <c r="G103" s="143" t="s">
        <v>105</v>
      </c>
    </row>
    <row r="104" spans="1:7" ht="11.25" customHeight="1" x14ac:dyDescent="0.2">
      <c r="A104" s="3116" t="s">
        <v>1828</v>
      </c>
      <c r="B104" s="3203" t="s">
        <v>148</v>
      </c>
      <c r="C104" s="3205" t="s">
        <v>859</v>
      </c>
      <c r="D104" s="3143" t="s">
        <v>332</v>
      </c>
      <c r="E104" s="3219" t="s">
        <v>1951</v>
      </c>
      <c r="F104" s="3128" t="s">
        <v>1952</v>
      </c>
      <c r="G104" s="3241" t="s">
        <v>151</v>
      </c>
    </row>
    <row r="105" spans="1:7" ht="17.25" customHeight="1" thickBot="1" x14ac:dyDescent="0.25">
      <c r="A105" s="3117"/>
      <c r="B105" s="3204"/>
      <c r="C105" s="3206"/>
      <c r="D105" s="3144"/>
      <c r="E105" s="3220"/>
      <c r="F105" s="3156"/>
      <c r="G105" s="3242"/>
    </row>
    <row r="106" spans="1:7" ht="15" customHeight="1" thickBot="1" x14ac:dyDescent="0.25">
      <c r="A106" s="1200" t="s">
        <v>222</v>
      </c>
      <c r="B106" s="145" t="s">
        <v>2</v>
      </c>
      <c r="C106" s="370" t="s">
        <v>152</v>
      </c>
      <c r="D106" s="146" t="s">
        <v>153</v>
      </c>
      <c r="E106" s="1201" t="s">
        <v>222</v>
      </c>
      <c r="F106" s="1201" t="s">
        <v>222</v>
      </c>
      <c r="G106" s="467" t="s">
        <v>6</v>
      </c>
    </row>
    <row r="107" spans="1:7" ht="21.75" customHeight="1" x14ac:dyDescent="0.2">
      <c r="A107" s="1214">
        <v>4850</v>
      </c>
      <c r="B107" s="275" t="s">
        <v>2</v>
      </c>
      <c r="C107" s="1910" t="s">
        <v>1929</v>
      </c>
      <c r="D107" s="1496" t="s">
        <v>1923</v>
      </c>
      <c r="E107" s="861">
        <v>11916</v>
      </c>
      <c r="F107" s="862">
        <v>11916</v>
      </c>
      <c r="G107" s="1211"/>
    </row>
    <row r="108" spans="1:7" ht="21.75" customHeight="1" x14ac:dyDescent="0.2">
      <c r="A108" s="1208"/>
      <c r="B108" s="275" t="s">
        <v>2</v>
      </c>
      <c r="C108" s="1910" t="s">
        <v>1929</v>
      </c>
      <c r="D108" s="1497" t="s">
        <v>1924</v>
      </c>
      <c r="E108" s="1209"/>
      <c r="F108" s="1272"/>
      <c r="G108" s="1205"/>
    </row>
    <row r="109" spans="1:7" ht="21.75" customHeight="1" x14ac:dyDescent="0.2">
      <c r="A109" s="2186">
        <v>7172.5</v>
      </c>
      <c r="B109" s="636" t="s">
        <v>2</v>
      </c>
      <c r="C109" s="1524" t="s">
        <v>1487</v>
      </c>
      <c r="D109" s="1533" t="s">
        <v>2072</v>
      </c>
      <c r="E109" s="2187">
        <v>0</v>
      </c>
      <c r="F109" s="2188">
        <v>0</v>
      </c>
      <c r="G109" s="2192"/>
    </row>
    <row r="110" spans="1:7" ht="21.75" customHeight="1" x14ac:dyDescent="0.2">
      <c r="A110" s="1212">
        <v>18827.5</v>
      </c>
      <c r="B110" s="275" t="s">
        <v>2</v>
      </c>
      <c r="C110" s="1517" t="s">
        <v>1487</v>
      </c>
      <c r="D110" s="1497" t="s">
        <v>2073</v>
      </c>
      <c r="E110" s="1213"/>
      <c r="F110" s="1906"/>
      <c r="G110" s="1211"/>
    </row>
    <row r="111" spans="1:7" ht="21.75" customHeight="1" x14ac:dyDescent="0.2">
      <c r="A111" s="1214">
        <v>1000</v>
      </c>
      <c r="B111" s="275" t="s">
        <v>2</v>
      </c>
      <c r="C111" s="1910" t="s">
        <v>1930</v>
      </c>
      <c r="D111" s="1496" t="s">
        <v>2074</v>
      </c>
      <c r="E111" s="861">
        <v>1000</v>
      </c>
      <c r="F111" s="862">
        <v>1000</v>
      </c>
      <c r="G111" s="1211"/>
    </row>
    <row r="112" spans="1:7" ht="21.75" customHeight="1" x14ac:dyDescent="0.2">
      <c r="A112" s="1208"/>
      <c r="B112" s="275" t="s">
        <v>2</v>
      </c>
      <c r="C112" s="1910" t="s">
        <v>1930</v>
      </c>
      <c r="D112" s="1497" t="s">
        <v>2075</v>
      </c>
      <c r="E112" s="1209"/>
      <c r="F112" s="1272"/>
      <c r="G112" s="1205"/>
    </row>
    <row r="113" spans="1:7" ht="21.75" customHeight="1" x14ac:dyDescent="0.2">
      <c r="A113" s="2186">
        <v>2000</v>
      </c>
      <c r="B113" s="636" t="s">
        <v>2</v>
      </c>
      <c r="C113" s="1524" t="s">
        <v>2070</v>
      </c>
      <c r="D113" s="1533" t="s">
        <v>2076</v>
      </c>
      <c r="E113" s="2187">
        <v>2000</v>
      </c>
      <c r="F113" s="2188">
        <v>2000</v>
      </c>
      <c r="G113" s="2192"/>
    </row>
    <row r="114" spans="1:7" ht="21.75" customHeight="1" x14ac:dyDescent="0.2">
      <c r="A114" s="1212"/>
      <c r="B114" s="275" t="s">
        <v>2</v>
      </c>
      <c r="C114" s="1517" t="s">
        <v>2070</v>
      </c>
      <c r="D114" s="1497" t="s">
        <v>2082</v>
      </c>
      <c r="E114" s="1213"/>
      <c r="F114" s="1906"/>
      <c r="G114" s="1211"/>
    </row>
    <row r="115" spans="1:7" ht="21.75" customHeight="1" x14ac:dyDescent="0.2">
      <c r="A115" s="1214">
        <v>0</v>
      </c>
      <c r="B115" s="275" t="s">
        <v>2</v>
      </c>
      <c r="C115" s="1517" t="s">
        <v>2247</v>
      </c>
      <c r="D115" s="1496" t="s">
        <v>2245</v>
      </c>
      <c r="E115" s="861">
        <v>7000</v>
      </c>
      <c r="F115" s="862">
        <v>7000</v>
      </c>
      <c r="G115" s="1211"/>
    </row>
    <row r="116" spans="1:7" ht="21.75" customHeight="1" x14ac:dyDescent="0.2">
      <c r="A116" s="1212"/>
      <c r="B116" s="275" t="s">
        <v>2</v>
      </c>
      <c r="C116" s="1517" t="s">
        <v>2247</v>
      </c>
      <c r="D116" s="1497" t="s">
        <v>2246</v>
      </c>
      <c r="E116" s="1213"/>
      <c r="F116" s="1906"/>
      <c r="G116" s="1211"/>
    </row>
    <row r="117" spans="1:7" ht="21.75" customHeight="1" x14ac:dyDescent="0.2">
      <c r="A117" s="1214">
        <v>0</v>
      </c>
      <c r="B117" s="275" t="s">
        <v>2</v>
      </c>
      <c r="C117" s="1517" t="s">
        <v>2658</v>
      </c>
      <c r="D117" s="1496" t="s">
        <v>2248</v>
      </c>
      <c r="E117" s="861">
        <v>3000</v>
      </c>
      <c r="F117" s="862">
        <v>3000</v>
      </c>
      <c r="G117" s="1211"/>
    </row>
    <row r="118" spans="1:7" ht="21.75" customHeight="1" x14ac:dyDescent="0.2">
      <c r="A118" s="1212"/>
      <c r="B118" s="275" t="s">
        <v>2</v>
      </c>
      <c r="C118" s="1517" t="s">
        <v>2658</v>
      </c>
      <c r="D118" s="1497" t="s">
        <v>2249</v>
      </c>
      <c r="E118" s="1213"/>
      <c r="F118" s="1906"/>
      <c r="G118" s="1211"/>
    </row>
    <row r="119" spans="1:7" ht="21.75" customHeight="1" x14ac:dyDescent="0.2">
      <c r="A119" s="1214">
        <v>0</v>
      </c>
      <c r="B119" s="275" t="s">
        <v>2</v>
      </c>
      <c r="C119" s="1517" t="s">
        <v>2659</v>
      </c>
      <c r="D119" s="1496" t="s">
        <v>2250</v>
      </c>
      <c r="E119" s="861">
        <v>3000</v>
      </c>
      <c r="F119" s="862">
        <v>3000</v>
      </c>
      <c r="G119" s="1211"/>
    </row>
    <row r="120" spans="1:7" ht="21.75" customHeight="1" x14ac:dyDescent="0.2">
      <c r="A120" s="1212"/>
      <c r="B120" s="275" t="s">
        <v>2</v>
      </c>
      <c r="C120" s="1517" t="s">
        <v>2659</v>
      </c>
      <c r="D120" s="1497" t="s">
        <v>2251</v>
      </c>
      <c r="E120" s="1213"/>
      <c r="F120" s="1906"/>
      <c r="G120" s="1211"/>
    </row>
    <row r="121" spans="1:7" ht="21.75" customHeight="1" x14ac:dyDescent="0.2">
      <c r="A121" s="1214">
        <v>0</v>
      </c>
      <c r="B121" s="275" t="s">
        <v>2</v>
      </c>
      <c r="C121" s="1517" t="s">
        <v>2252</v>
      </c>
      <c r="D121" s="1496" t="s">
        <v>2253</v>
      </c>
      <c r="E121" s="861">
        <v>16500</v>
      </c>
      <c r="F121" s="862">
        <v>16500</v>
      </c>
      <c r="G121" s="1211"/>
    </row>
    <row r="122" spans="1:7" ht="21.75" customHeight="1" x14ac:dyDescent="0.2">
      <c r="A122" s="1208"/>
      <c r="B122" s="275" t="s">
        <v>2</v>
      </c>
      <c r="C122" s="1517" t="s">
        <v>2252</v>
      </c>
      <c r="D122" s="1497" t="s">
        <v>2254</v>
      </c>
      <c r="E122" s="1209"/>
      <c r="F122" s="1272"/>
      <c r="G122" s="1205"/>
    </row>
    <row r="123" spans="1:7" ht="21.75" customHeight="1" x14ac:dyDescent="0.2">
      <c r="A123" s="1199">
        <v>35500</v>
      </c>
      <c r="B123" s="636" t="s">
        <v>2</v>
      </c>
      <c r="C123" s="1524" t="s">
        <v>1489</v>
      </c>
      <c r="D123" s="1533" t="s">
        <v>2077</v>
      </c>
      <c r="E123" s="859"/>
      <c r="F123" s="860"/>
      <c r="G123" s="1207"/>
    </row>
    <row r="124" spans="1:7" ht="21.75" customHeight="1" x14ac:dyDescent="0.2">
      <c r="A124" s="1215"/>
      <c r="B124" s="275" t="s">
        <v>2</v>
      </c>
      <c r="C124" s="1517" t="s">
        <v>1489</v>
      </c>
      <c r="D124" s="1497" t="s">
        <v>2083</v>
      </c>
      <c r="E124" s="1216"/>
      <c r="F124" s="1218"/>
      <c r="G124" s="1205"/>
    </row>
    <row r="125" spans="1:7" ht="21.75" customHeight="1" x14ac:dyDescent="0.2">
      <c r="A125" s="1198">
        <v>4500</v>
      </c>
      <c r="B125" s="275" t="s">
        <v>2</v>
      </c>
      <c r="C125" s="1517" t="s">
        <v>1701</v>
      </c>
      <c r="D125" s="1496" t="s">
        <v>2078</v>
      </c>
      <c r="E125" s="856">
        <v>4500</v>
      </c>
      <c r="F125" s="857">
        <v>4500</v>
      </c>
      <c r="G125" s="1205"/>
    </row>
    <row r="126" spans="1:7" ht="21.75" customHeight="1" x14ac:dyDescent="0.2">
      <c r="A126" s="1215"/>
      <c r="B126" s="636" t="s">
        <v>2</v>
      </c>
      <c r="C126" s="1524" t="s">
        <v>1701</v>
      </c>
      <c r="D126" s="1585" t="s">
        <v>2079</v>
      </c>
      <c r="E126" s="1216"/>
      <c r="F126" s="1218"/>
      <c r="G126" s="1207"/>
    </row>
    <row r="127" spans="1:7" ht="21.75" customHeight="1" x14ac:dyDescent="0.2">
      <c r="A127" s="1199">
        <v>30000</v>
      </c>
      <c r="B127" s="275" t="s">
        <v>2</v>
      </c>
      <c r="C127" s="1524" t="s">
        <v>1931</v>
      </c>
      <c r="D127" s="1533" t="s">
        <v>2080</v>
      </c>
      <c r="E127" s="859">
        <v>11000</v>
      </c>
      <c r="F127" s="857">
        <v>11000</v>
      </c>
      <c r="G127" s="1207"/>
    </row>
    <row r="128" spans="1:7" ht="21.75" customHeight="1" x14ac:dyDescent="0.2">
      <c r="A128" s="1215"/>
      <c r="B128" s="275" t="s">
        <v>2</v>
      </c>
      <c r="C128" s="1524" t="s">
        <v>1931</v>
      </c>
      <c r="D128" s="1497" t="s">
        <v>2081</v>
      </c>
      <c r="E128" s="1216"/>
      <c r="F128" s="1218"/>
      <c r="G128" s="1205"/>
    </row>
    <row r="129" spans="1:7" ht="21.75" customHeight="1" x14ac:dyDescent="0.2">
      <c r="A129" s="1199">
        <v>1000</v>
      </c>
      <c r="B129" s="275" t="s">
        <v>2</v>
      </c>
      <c r="C129" s="1524" t="s">
        <v>2071</v>
      </c>
      <c r="D129" s="1533" t="s">
        <v>1925</v>
      </c>
      <c r="E129" s="859">
        <v>1000</v>
      </c>
      <c r="F129" s="857">
        <v>1000</v>
      </c>
      <c r="G129" s="1207"/>
    </row>
    <row r="130" spans="1:7" ht="21.75" customHeight="1" x14ac:dyDescent="0.2">
      <c r="A130" s="1199"/>
      <c r="B130" s="275" t="s">
        <v>2</v>
      </c>
      <c r="C130" s="1524" t="s">
        <v>2071</v>
      </c>
      <c r="D130" s="1533" t="s">
        <v>2236</v>
      </c>
      <c r="E130" s="859"/>
      <c r="F130" s="857"/>
      <c r="G130" s="1207"/>
    </row>
    <row r="131" spans="1:7" x14ac:dyDescent="0.2">
      <c r="A131" s="1199">
        <v>0</v>
      </c>
      <c r="B131" s="275" t="s">
        <v>2</v>
      </c>
      <c r="C131" s="1524" t="s">
        <v>2255</v>
      </c>
      <c r="D131" s="1533" t="s">
        <v>2256</v>
      </c>
      <c r="E131" s="859">
        <v>12920</v>
      </c>
      <c r="F131" s="857">
        <v>12920</v>
      </c>
      <c r="G131" s="1207"/>
    </row>
    <row r="132" spans="1:7" x14ac:dyDescent="0.2">
      <c r="A132" s="1199"/>
      <c r="B132" s="1217" t="s">
        <v>2</v>
      </c>
      <c r="C132" s="1524" t="s">
        <v>2255</v>
      </c>
      <c r="D132" s="1533" t="s">
        <v>2257</v>
      </c>
      <c r="E132" s="859"/>
      <c r="F132" s="857"/>
      <c r="G132" s="1207"/>
    </row>
    <row r="133" spans="1:7" ht="22.5" x14ac:dyDescent="0.2">
      <c r="A133" s="1219">
        <v>2000</v>
      </c>
      <c r="B133" s="275" t="s">
        <v>2</v>
      </c>
      <c r="C133" s="1517" t="s">
        <v>1491</v>
      </c>
      <c r="D133" s="1496" t="s">
        <v>2086</v>
      </c>
      <c r="E133" s="859">
        <v>14000</v>
      </c>
      <c r="F133" s="1584">
        <v>14000</v>
      </c>
      <c r="G133" s="386"/>
    </row>
    <row r="134" spans="1:7" ht="22.5" x14ac:dyDescent="0.2">
      <c r="A134" s="1215">
        <v>7000</v>
      </c>
      <c r="B134" s="275" t="s">
        <v>2</v>
      </c>
      <c r="C134" s="1517" t="s">
        <v>1491</v>
      </c>
      <c r="D134" s="1497" t="s">
        <v>2085</v>
      </c>
      <c r="E134" s="1216"/>
      <c r="F134" s="1531"/>
      <c r="G134" s="386"/>
    </row>
    <row r="135" spans="1:7" ht="22.5" x14ac:dyDescent="0.2">
      <c r="A135" s="1219">
        <v>2300</v>
      </c>
      <c r="B135" s="275" t="s">
        <v>2</v>
      </c>
      <c r="C135" s="1517" t="s">
        <v>1490</v>
      </c>
      <c r="D135" s="1496" t="s">
        <v>2087</v>
      </c>
      <c r="E135" s="859">
        <v>0</v>
      </c>
      <c r="F135" s="1584">
        <v>0</v>
      </c>
      <c r="G135" s="386"/>
    </row>
    <row r="136" spans="1:7" ht="22.5" x14ac:dyDescent="0.2">
      <c r="A136" s="1215">
        <v>2200</v>
      </c>
      <c r="B136" s="275" t="s">
        <v>2</v>
      </c>
      <c r="C136" s="1517" t="s">
        <v>1490</v>
      </c>
      <c r="D136" s="1497" t="s">
        <v>2084</v>
      </c>
      <c r="E136" s="1216"/>
      <c r="F136" s="1531"/>
      <c r="G136" s="386"/>
    </row>
    <row r="137" spans="1:7" x14ac:dyDescent="0.2">
      <c r="A137" s="1219">
        <v>0</v>
      </c>
      <c r="B137" s="1309" t="s">
        <v>2</v>
      </c>
      <c r="C137" s="1204">
        <v>14620050000</v>
      </c>
      <c r="D137" s="393" t="s">
        <v>2237</v>
      </c>
      <c r="E137" s="1220">
        <v>50</v>
      </c>
      <c r="F137" s="1584">
        <v>50</v>
      </c>
      <c r="G137" s="2193"/>
    </row>
    <row r="138" spans="1:7" x14ac:dyDescent="0.2">
      <c r="A138" s="2182"/>
      <c r="B138" s="1309" t="s">
        <v>2</v>
      </c>
      <c r="C138" s="1204">
        <v>14620050000</v>
      </c>
      <c r="D138" s="393" t="s">
        <v>2238</v>
      </c>
      <c r="E138" s="2183"/>
      <c r="F138" s="2184"/>
      <c r="G138" s="2194"/>
    </row>
    <row r="139" spans="1:7" ht="22.5" x14ac:dyDescent="0.2">
      <c r="A139" s="1219">
        <v>69000</v>
      </c>
      <c r="B139" s="1309" t="s">
        <v>2</v>
      </c>
      <c r="C139" s="1204">
        <v>14620070000</v>
      </c>
      <c r="D139" s="393" t="s">
        <v>2088</v>
      </c>
      <c r="E139" s="1220"/>
      <c r="F139" s="1584"/>
      <c r="G139" s="2195"/>
    </row>
    <row r="140" spans="1:7" ht="22.5" x14ac:dyDescent="0.2">
      <c r="A140" s="1221">
        <v>86000</v>
      </c>
      <c r="B140" s="1310" t="s">
        <v>2</v>
      </c>
      <c r="C140" s="1203">
        <v>14620070000</v>
      </c>
      <c r="D140" s="235" t="s">
        <v>2089</v>
      </c>
      <c r="E140" s="1222"/>
      <c r="F140" s="1886"/>
      <c r="G140" s="2196"/>
    </row>
    <row r="141" spans="1:7" ht="22.5" x14ac:dyDescent="0.2">
      <c r="A141" s="1219">
        <v>4000</v>
      </c>
      <c r="B141" s="1309" t="s">
        <v>2</v>
      </c>
      <c r="C141" s="1204">
        <v>14620080000</v>
      </c>
      <c r="D141" s="393" t="s">
        <v>2258</v>
      </c>
      <c r="E141" s="1220"/>
      <c r="F141" s="1584">
        <v>500</v>
      </c>
      <c r="G141" s="2195" t="s">
        <v>2666</v>
      </c>
    </row>
    <row r="142" spans="1:7" ht="21.75" customHeight="1" thickBot="1" x14ac:dyDescent="0.25">
      <c r="A142" s="1223"/>
      <c r="B142" s="1311" t="s">
        <v>2</v>
      </c>
      <c r="C142" s="1911">
        <v>14620080000</v>
      </c>
      <c r="D142" s="1908" t="s">
        <v>2259</v>
      </c>
      <c r="E142" s="1532"/>
      <c r="F142" s="1887"/>
      <c r="G142" s="2197"/>
    </row>
    <row r="144" spans="1:7" x14ac:dyDescent="0.2">
      <c r="B144" s="609"/>
      <c r="C144" s="609"/>
      <c r="G144" s="659"/>
    </row>
    <row r="145" spans="1:7" ht="12.75" x14ac:dyDescent="0.2">
      <c r="A145" s="769"/>
      <c r="B145" s="769"/>
      <c r="C145" s="769"/>
      <c r="F145" s="294"/>
      <c r="G145" s="659"/>
    </row>
    <row r="146" spans="1:7" ht="15" customHeight="1" x14ac:dyDescent="0.2">
      <c r="B146" s="609"/>
      <c r="C146" s="609"/>
    </row>
    <row r="147" spans="1:7" x14ac:dyDescent="0.2">
      <c r="B147" s="609"/>
    </row>
    <row r="148" spans="1:7" x14ac:dyDescent="0.2">
      <c r="A148" s="1023"/>
      <c r="B148" s="387"/>
      <c r="C148" s="1942"/>
      <c r="D148" s="166"/>
      <c r="E148" s="1023"/>
      <c r="F148" s="1943"/>
      <c r="G148" s="1944"/>
    </row>
    <row r="149" spans="1:7" x14ac:dyDescent="0.2">
      <c r="B149" s="609"/>
    </row>
    <row r="150" spans="1:7" x14ac:dyDescent="0.2">
      <c r="B150" s="609"/>
    </row>
    <row r="151" spans="1:7" ht="11.25" customHeight="1" x14ac:dyDescent="0.2">
      <c r="B151" s="609"/>
    </row>
    <row r="152" spans="1:7" ht="20.25" customHeight="1" x14ac:dyDescent="0.2">
      <c r="B152" s="609"/>
    </row>
    <row r="153" spans="1:7" x14ac:dyDescent="0.2">
      <c r="B153" s="609"/>
    </row>
    <row r="154" spans="1:7" x14ac:dyDescent="0.2">
      <c r="B154" s="609"/>
    </row>
    <row r="155" spans="1:7" x14ac:dyDescent="0.2">
      <c r="B155" s="609"/>
    </row>
    <row r="156" spans="1:7" x14ac:dyDescent="0.2">
      <c r="B156" s="609"/>
    </row>
    <row r="157" spans="1:7" x14ac:dyDescent="0.2">
      <c r="B157" s="609"/>
    </row>
    <row r="158" spans="1:7" x14ac:dyDescent="0.2">
      <c r="B158" s="609"/>
    </row>
    <row r="159" spans="1:7" x14ac:dyDescent="0.2">
      <c r="B159" s="609"/>
    </row>
    <row r="160" spans="1:7" x14ac:dyDescent="0.2">
      <c r="B160" s="609"/>
    </row>
    <row r="161" spans="2:4" x14ac:dyDescent="0.2">
      <c r="B161" s="609"/>
    </row>
    <row r="162" spans="2:4" x14ac:dyDescent="0.2">
      <c r="B162" s="609"/>
    </row>
    <row r="163" spans="2:4" x14ac:dyDescent="0.2">
      <c r="B163" s="609"/>
    </row>
    <row r="164" spans="2:4" x14ac:dyDescent="0.2">
      <c r="B164" s="609"/>
    </row>
    <row r="165" spans="2:4" x14ac:dyDescent="0.2">
      <c r="B165" s="609"/>
    </row>
    <row r="166" spans="2:4" x14ac:dyDescent="0.2">
      <c r="B166" s="609"/>
    </row>
    <row r="167" spans="2:4" x14ac:dyDescent="0.2">
      <c r="B167" s="609"/>
    </row>
    <row r="168" spans="2:4" x14ac:dyDescent="0.2">
      <c r="B168" s="387"/>
      <c r="D168" s="166"/>
    </row>
    <row r="169" spans="2:4" x14ac:dyDescent="0.2">
      <c r="D169" s="166"/>
    </row>
  </sheetData>
  <mergeCells count="41">
    <mergeCell ref="A1:G1"/>
    <mergeCell ref="A3:G3"/>
    <mergeCell ref="C5:E5"/>
    <mergeCell ref="C7:C8"/>
    <mergeCell ref="D7:D8"/>
    <mergeCell ref="E7:E8"/>
    <mergeCell ref="G34:G35"/>
    <mergeCell ref="A17:A18"/>
    <mergeCell ref="B17:B18"/>
    <mergeCell ref="C17:C18"/>
    <mergeCell ref="D17:D18"/>
    <mergeCell ref="E17:E18"/>
    <mergeCell ref="F17:F18"/>
    <mergeCell ref="G17:G18"/>
    <mergeCell ref="A34:A35"/>
    <mergeCell ref="B34:B35"/>
    <mergeCell ref="C34:C35"/>
    <mergeCell ref="D34:D35"/>
    <mergeCell ref="E34:E35"/>
    <mergeCell ref="F34:F35"/>
    <mergeCell ref="G54:G55"/>
    <mergeCell ref="A66:A67"/>
    <mergeCell ref="B66:B67"/>
    <mergeCell ref="C66:C67"/>
    <mergeCell ref="D66:D67"/>
    <mergeCell ref="E66:E67"/>
    <mergeCell ref="F66:F67"/>
    <mergeCell ref="G66:G67"/>
    <mergeCell ref="A54:A55"/>
    <mergeCell ref="B54:B55"/>
    <mergeCell ref="C54:C55"/>
    <mergeCell ref="D54:D55"/>
    <mergeCell ref="E54:E55"/>
    <mergeCell ref="F54:F55"/>
    <mergeCell ref="G104:G105"/>
    <mergeCell ref="F104:F105"/>
    <mergeCell ref="A104:A105"/>
    <mergeCell ref="B104:B105"/>
    <mergeCell ref="C104:C105"/>
    <mergeCell ref="D104:D105"/>
    <mergeCell ref="E104:E105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3" orientation="portrait" r:id="rId1"/>
  <headerFooter alignWithMargins="0"/>
  <rowBreaks count="2" manualBreakCount="2">
    <brk id="62" max="16383" man="1"/>
    <brk id="100" max="16383" man="1"/>
  </rowBreaks>
  <ignoredErrors>
    <ignoredError sqref="C38:C39 C40:C4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90F9F-D3FD-45BB-BBD9-CE8EDCC6F8A3}">
  <sheetPr>
    <tabColor theme="7" tint="0.39997558519241921"/>
  </sheetPr>
  <dimension ref="A1:K25"/>
  <sheetViews>
    <sheetView workbookViewId="0">
      <selection activeCell="E24" sqref="E24"/>
    </sheetView>
  </sheetViews>
  <sheetFormatPr defaultColWidth="9.140625" defaultRowHeight="12.75" x14ac:dyDescent="0.2"/>
  <cols>
    <col min="1" max="16384" width="9.140625" style="2481"/>
  </cols>
  <sheetData>
    <row r="1" spans="1:11" ht="27.75" x14ac:dyDescent="0.4">
      <c r="A1" s="3005" t="s">
        <v>2688</v>
      </c>
      <c r="B1" s="3005"/>
      <c r="C1" s="3005"/>
      <c r="D1" s="3005"/>
      <c r="E1" s="3005"/>
      <c r="F1" s="3005"/>
      <c r="G1" s="3005"/>
      <c r="H1" s="3005"/>
      <c r="I1" s="3005"/>
      <c r="J1" s="3005"/>
      <c r="K1" s="2480"/>
    </row>
    <row r="20" spans="1:11" ht="36.75" customHeight="1" x14ac:dyDescent="0.2">
      <c r="A20" s="3000" t="s">
        <v>2515</v>
      </c>
      <c r="B20" s="3000"/>
      <c r="C20" s="3000"/>
      <c r="D20" s="3000"/>
      <c r="E20" s="3000"/>
      <c r="F20" s="3000"/>
      <c r="G20" s="3000"/>
      <c r="H20" s="3000"/>
      <c r="I20" s="3000"/>
      <c r="J20" s="3000"/>
      <c r="K20" s="2482"/>
    </row>
    <row r="21" spans="1:11" ht="12.75" customHeight="1" x14ac:dyDescent="0.2">
      <c r="A21" s="2482"/>
      <c r="B21" s="2482"/>
      <c r="C21" s="2482"/>
      <c r="D21" s="2482"/>
      <c r="E21" s="2482"/>
      <c r="F21" s="2482"/>
      <c r="G21" s="2482"/>
      <c r="H21" s="2482"/>
      <c r="I21" s="2482"/>
      <c r="J21" s="2482"/>
      <c r="K21" s="2482"/>
    </row>
    <row r="22" spans="1:11" ht="12.75" customHeight="1" x14ac:dyDescent="0.2">
      <c r="A22" s="2482"/>
      <c r="B22" s="2482"/>
      <c r="C22" s="2482"/>
      <c r="D22" s="2482"/>
      <c r="E22" s="2482"/>
      <c r="F22" s="2482"/>
      <c r="G22" s="2482"/>
      <c r="H22" s="2482"/>
      <c r="I22" s="2482"/>
      <c r="J22" s="2482"/>
      <c r="K22" s="2482"/>
    </row>
    <row r="23" spans="1:11" ht="12.75" customHeight="1" x14ac:dyDescent="0.2">
      <c r="A23" s="2482"/>
      <c r="B23" s="2482"/>
      <c r="C23" s="2482"/>
      <c r="D23" s="2482"/>
      <c r="E23" s="2482"/>
      <c r="F23" s="2482"/>
      <c r="G23" s="2482"/>
      <c r="H23" s="2482"/>
      <c r="I23" s="2482"/>
      <c r="J23" s="2482"/>
      <c r="K23" s="2482"/>
    </row>
    <row r="24" spans="1:11" ht="12.75" customHeight="1" x14ac:dyDescent="0.2">
      <c r="A24" s="2483"/>
      <c r="B24" s="2483"/>
      <c r="C24" s="2483"/>
      <c r="D24" s="2483"/>
      <c r="E24" s="2483"/>
      <c r="F24" s="2483"/>
      <c r="G24" s="2483"/>
      <c r="H24" s="2483"/>
      <c r="I24" s="2483"/>
      <c r="J24" s="2483"/>
      <c r="K24" s="2483"/>
    </row>
    <row r="25" spans="1:11" ht="12.75" customHeight="1" x14ac:dyDescent="0.2">
      <c r="A25" s="2483"/>
      <c r="B25" s="2483"/>
      <c r="C25" s="2483"/>
      <c r="D25" s="2483"/>
      <c r="E25" s="2483"/>
      <c r="F25" s="2483"/>
      <c r="G25" s="2483"/>
      <c r="H25" s="2483"/>
      <c r="I25" s="2483"/>
      <c r="J25" s="2483"/>
      <c r="K25" s="2483"/>
    </row>
  </sheetData>
  <mergeCells count="2">
    <mergeCell ref="A1:J1"/>
    <mergeCell ref="A20:J20"/>
  </mergeCells>
  <printOptions horizontalCentered="1"/>
  <pageMargins left="0.19685039370078741" right="0.19685039370078741" top="1.1811023622047245" bottom="0.19685039370078741" header="0.11811023622047245" footer="0.1181102362204724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D45D9-5307-4A42-A252-9BD5E02ABE24}">
  <sheetPr>
    <tabColor rgb="FFFFC000"/>
  </sheetPr>
  <dimension ref="A1:I210"/>
  <sheetViews>
    <sheetView zoomScaleNormal="100" zoomScaleSheetLayoutView="75" workbookViewId="0">
      <selection sqref="A1:G1"/>
    </sheetView>
  </sheetViews>
  <sheetFormatPr defaultColWidth="9.140625" defaultRowHeight="11.25" x14ac:dyDescent="0.25"/>
  <cols>
    <col min="1" max="1" width="12.28515625" style="2416" bestFit="1" customWidth="1"/>
    <col min="2" max="2" width="3.5703125" style="668" customWidth="1"/>
    <col min="3" max="3" width="10" style="630" customWidth="1"/>
    <col min="4" max="4" width="49.5703125" style="630" customWidth="1"/>
    <col min="5" max="5" width="10.42578125" style="2416" customWidth="1"/>
    <col min="6" max="6" width="10.28515625" style="2416" customWidth="1"/>
    <col min="7" max="7" width="13.5703125" style="630" customWidth="1"/>
    <col min="8" max="8" width="9.140625" style="630"/>
    <col min="9" max="9" width="12.28515625" style="630" bestFit="1" customWidth="1"/>
    <col min="10" max="16384" width="9.140625" style="630"/>
  </cols>
  <sheetData>
    <row r="1" spans="1:7" ht="18" customHeight="1" x14ac:dyDescent="0.25">
      <c r="A1" s="3070" t="s">
        <v>1945</v>
      </c>
      <c r="B1" s="3070"/>
      <c r="C1" s="3070"/>
      <c r="D1" s="3070"/>
      <c r="E1" s="3070"/>
      <c r="F1" s="3070"/>
      <c r="G1" s="3070"/>
    </row>
    <row r="2" spans="1:7" ht="12.75" customHeight="1" x14ac:dyDescent="0.25"/>
    <row r="3" spans="1:7" s="427" customFormat="1" ht="15.75" x14ac:dyDescent="0.25">
      <c r="A3" s="3286" t="s">
        <v>2450</v>
      </c>
      <c r="B3" s="3286"/>
      <c r="C3" s="3286"/>
      <c r="D3" s="3286"/>
      <c r="E3" s="3286"/>
      <c r="F3" s="3286"/>
      <c r="G3" s="3286"/>
    </row>
    <row r="4" spans="1:7" s="427" customFormat="1" ht="15.75" x14ac:dyDescent="0.25">
      <c r="A4" s="2417"/>
      <c r="B4" s="486"/>
      <c r="C4" s="486"/>
      <c r="D4" s="486"/>
      <c r="E4" s="2418"/>
      <c r="F4" s="2418"/>
      <c r="G4" s="486"/>
    </row>
    <row r="5" spans="1:7" s="140" customFormat="1" ht="15.75" customHeight="1" x14ac:dyDescent="0.25">
      <c r="A5" s="2419"/>
      <c r="B5" s="141"/>
      <c r="C5" s="3145" t="s">
        <v>1949</v>
      </c>
      <c r="D5" s="3145"/>
      <c r="E5" s="3145"/>
      <c r="F5" s="2420"/>
      <c r="G5" s="142"/>
    </row>
    <row r="6" spans="1:7" s="660" customFormat="1" ht="12" thickBot="1" x14ac:dyDescent="0.3">
      <c r="A6" s="2421"/>
      <c r="B6" s="661"/>
      <c r="C6" s="661"/>
      <c r="D6" s="661"/>
      <c r="E6" s="2422" t="s">
        <v>105</v>
      </c>
      <c r="F6" s="2422"/>
      <c r="G6" s="662"/>
    </row>
    <row r="7" spans="1:7" s="663" customFormat="1" ht="12.75" customHeight="1" x14ac:dyDescent="0.25">
      <c r="A7" s="2423"/>
      <c r="B7" s="788"/>
      <c r="C7" s="3203" t="s">
        <v>135</v>
      </c>
      <c r="D7" s="3122" t="s">
        <v>136</v>
      </c>
      <c r="E7" s="3283" t="s">
        <v>1950</v>
      </c>
      <c r="F7" s="2424"/>
    </row>
    <row r="8" spans="1:7" s="660" customFormat="1" ht="12.75" customHeight="1" thickBot="1" x14ac:dyDescent="0.3">
      <c r="A8" s="2421"/>
      <c r="B8" s="788"/>
      <c r="C8" s="3204"/>
      <c r="D8" s="3123"/>
      <c r="E8" s="3287"/>
      <c r="F8" s="2424"/>
    </row>
    <row r="9" spans="1:7" s="660" customFormat="1" ht="12.75" customHeight="1" thickBot="1" x14ac:dyDescent="0.3">
      <c r="A9" s="2421"/>
      <c r="B9" s="144"/>
      <c r="C9" s="145" t="s">
        <v>288</v>
      </c>
      <c r="D9" s="146" t="s">
        <v>289</v>
      </c>
      <c r="E9" s="147">
        <f>SUM(E10:E14)</f>
        <v>513685.02799999999</v>
      </c>
      <c r="F9" s="2425"/>
      <c r="G9" s="2426"/>
    </row>
    <row r="10" spans="1:7" s="665" customFormat="1" ht="12.75" customHeight="1" x14ac:dyDescent="0.25">
      <c r="A10" s="2427"/>
      <c r="B10" s="488"/>
      <c r="C10" s="493" t="s">
        <v>138</v>
      </c>
      <c r="D10" s="494" t="s">
        <v>2451</v>
      </c>
      <c r="E10" s="498">
        <f>F21</f>
        <v>40763.590000000004</v>
      </c>
      <c r="F10" s="2428"/>
      <c r="G10" s="2429"/>
    </row>
    <row r="11" spans="1:7" s="665" customFormat="1" ht="12.75" customHeight="1" x14ac:dyDescent="0.25">
      <c r="A11" s="2427"/>
      <c r="B11" s="488"/>
      <c r="C11" s="496" t="s">
        <v>860</v>
      </c>
      <c r="D11" s="497" t="s">
        <v>2452</v>
      </c>
      <c r="E11" s="667">
        <f>F53</f>
        <v>417917.46799999999</v>
      </c>
      <c r="F11" s="2428"/>
      <c r="G11" s="2429"/>
    </row>
    <row r="12" spans="1:7" s="665" customFormat="1" ht="12.75" customHeight="1" x14ac:dyDescent="0.25">
      <c r="A12" s="2427"/>
      <c r="B12" s="488"/>
      <c r="C12" s="496" t="s">
        <v>140</v>
      </c>
      <c r="D12" s="497" t="s">
        <v>2453</v>
      </c>
      <c r="E12" s="495">
        <f>F115</f>
        <v>24585</v>
      </c>
      <c r="F12" s="2428"/>
      <c r="G12" s="2429"/>
    </row>
    <row r="13" spans="1:7" s="665" customFormat="1" ht="12.75" customHeight="1" x14ac:dyDescent="0.25">
      <c r="A13" s="2427"/>
      <c r="B13" s="488"/>
      <c r="C13" s="496" t="s">
        <v>144</v>
      </c>
      <c r="D13" s="497" t="s">
        <v>2454</v>
      </c>
      <c r="E13" s="667">
        <f>F184</f>
        <v>19000</v>
      </c>
      <c r="F13" s="2428"/>
      <c r="G13" s="2429"/>
    </row>
    <row r="14" spans="1:7" s="665" customFormat="1" ht="12.75" customHeight="1" thickBot="1" x14ac:dyDescent="0.3">
      <c r="A14" s="2427"/>
      <c r="B14" s="488"/>
      <c r="C14" s="1476" t="s">
        <v>861</v>
      </c>
      <c r="D14" s="1477" t="s">
        <v>2455</v>
      </c>
      <c r="E14" s="1016">
        <f>F198</f>
        <v>11418.97</v>
      </c>
      <c r="F14" s="2428"/>
      <c r="G14" s="2429"/>
    </row>
    <row r="15" spans="1:7" s="427" customFormat="1" ht="12.75" customHeight="1" x14ac:dyDescent="0.25">
      <c r="A15" s="2417"/>
      <c r="B15" s="792"/>
      <c r="C15" s="397"/>
      <c r="D15" s="397"/>
      <c r="E15" s="2430"/>
      <c r="F15" s="2430"/>
      <c r="G15" s="396"/>
    </row>
    <row r="16" spans="1:7" ht="12.75" customHeight="1" x14ac:dyDescent="0.25"/>
    <row r="17" spans="1:7" ht="18.75" customHeight="1" x14ac:dyDescent="0.25">
      <c r="B17" s="161" t="s">
        <v>2456</v>
      </c>
      <c r="C17" s="161"/>
      <c r="D17" s="161"/>
      <c r="E17" s="2431"/>
      <c r="F17" s="2431"/>
      <c r="G17" s="161"/>
    </row>
    <row r="18" spans="1:7" ht="12.75" customHeight="1" thickBot="1" x14ac:dyDescent="0.3">
      <c r="B18" s="661"/>
      <c r="C18" s="661"/>
      <c r="D18" s="661"/>
      <c r="E18" s="2422"/>
      <c r="F18" s="2422"/>
      <c r="G18" s="143" t="s">
        <v>105</v>
      </c>
    </row>
    <row r="19" spans="1:7" ht="12.75" customHeight="1" x14ac:dyDescent="0.25">
      <c r="A19" s="3279" t="s">
        <v>1828</v>
      </c>
      <c r="B19" s="3203" t="s">
        <v>148</v>
      </c>
      <c r="C19" s="3207" t="s">
        <v>862</v>
      </c>
      <c r="D19" s="3143" t="s">
        <v>150</v>
      </c>
      <c r="E19" s="3281" t="s">
        <v>1951</v>
      </c>
      <c r="F19" s="3283" t="s">
        <v>1952</v>
      </c>
      <c r="G19" s="3241" t="s">
        <v>151</v>
      </c>
    </row>
    <row r="20" spans="1:7" ht="19.5" customHeight="1" thickBot="1" x14ac:dyDescent="0.3">
      <c r="A20" s="3280"/>
      <c r="B20" s="3204"/>
      <c r="C20" s="3208"/>
      <c r="D20" s="3144"/>
      <c r="E20" s="3282"/>
      <c r="F20" s="3284"/>
      <c r="G20" s="3242"/>
    </row>
    <row r="21" spans="1:7" ht="15" customHeight="1" thickBot="1" x14ac:dyDescent="0.3">
      <c r="A21" s="2935">
        <f>A22+A30</f>
        <v>38569.590000000004</v>
      </c>
      <c r="B21" s="191" t="s">
        <v>2</v>
      </c>
      <c r="C21" s="192" t="s">
        <v>152</v>
      </c>
      <c r="D21" s="146" t="s">
        <v>153</v>
      </c>
      <c r="E21" s="2935">
        <f>E22+E30</f>
        <v>40763.590000000004</v>
      </c>
      <c r="F21" s="2935">
        <f>F22+F30</f>
        <v>40763.590000000004</v>
      </c>
      <c r="G21" s="671" t="s">
        <v>6</v>
      </c>
    </row>
    <row r="22" spans="1:7" ht="12.75" customHeight="1" x14ac:dyDescent="0.25">
      <c r="A22" s="732">
        <f>SUM(A23:A29)</f>
        <v>34809.590000000004</v>
      </c>
      <c r="B22" s="570" t="s">
        <v>154</v>
      </c>
      <c r="C22" s="704" t="s">
        <v>863</v>
      </c>
      <c r="D22" s="733" t="s">
        <v>2457</v>
      </c>
      <c r="E22" s="2936">
        <f>SUM(E23:E29)</f>
        <v>34139.590000000004</v>
      </c>
      <c r="F22" s="677">
        <f>SUM(F23:F29)</f>
        <v>36193.590000000004</v>
      </c>
      <c r="G22" s="2432"/>
    </row>
    <row r="23" spans="1:7" ht="12.75" customHeight="1" x14ac:dyDescent="0.25">
      <c r="A23" s="735">
        <v>20457.560000000001</v>
      </c>
      <c r="B23" s="720" t="s">
        <v>160</v>
      </c>
      <c r="C23" s="349" t="s">
        <v>864</v>
      </c>
      <c r="D23" s="2433" t="s">
        <v>2090</v>
      </c>
      <c r="E23" s="796">
        <v>21489.56</v>
      </c>
      <c r="F23" s="721">
        <v>23543.56</v>
      </c>
      <c r="G23" s="201"/>
    </row>
    <row r="24" spans="1:7" ht="12.75" customHeight="1" x14ac:dyDescent="0.25">
      <c r="A24" s="735">
        <v>4500</v>
      </c>
      <c r="B24" s="720" t="s">
        <v>160</v>
      </c>
      <c r="C24" s="349" t="s">
        <v>865</v>
      </c>
      <c r="D24" s="2433" t="s">
        <v>2458</v>
      </c>
      <c r="E24" s="796">
        <v>2000</v>
      </c>
      <c r="F24" s="721">
        <v>2000</v>
      </c>
      <c r="G24" s="201"/>
    </row>
    <row r="25" spans="1:7" ht="12.75" customHeight="1" x14ac:dyDescent="0.25">
      <c r="A25" s="735">
        <v>4758.6000000000004</v>
      </c>
      <c r="B25" s="720" t="s">
        <v>160</v>
      </c>
      <c r="C25" s="349" t="s">
        <v>866</v>
      </c>
      <c r="D25" s="2433" t="s">
        <v>2091</v>
      </c>
      <c r="E25" s="796">
        <v>5556.6</v>
      </c>
      <c r="F25" s="721">
        <v>5556.6</v>
      </c>
      <c r="G25" s="201"/>
    </row>
    <row r="26" spans="1:7" ht="22.5" x14ac:dyDescent="0.25">
      <c r="A26" s="735">
        <v>54</v>
      </c>
      <c r="B26" s="720" t="s">
        <v>160</v>
      </c>
      <c r="C26" s="349" t="s">
        <v>867</v>
      </c>
      <c r="D26" s="738" t="s">
        <v>2092</v>
      </c>
      <c r="E26" s="796">
        <v>54</v>
      </c>
      <c r="F26" s="721">
        <v>54</v>
      </c>
      <c r="G26" s="201"/>
    </row>
    <row r="27" spans="1:7" ht="12.75" customHeight="1" x14ac:dyDescent="0.25">
      <c r="A27" s="735">
        <v>5</v>
      </c>
      <c r="B27" s="720" t="s">
        <v>160</v>
      </c>
      <c r="C27" s="349" t="s">
        <v>2093</v>
      </c>
      <c r="D27" s="2433" t="s">
        <v>2094</v>
      </c>
      <c r="E27" s="796">
        <v>5</v>
      </c>
      <c r="F27" s="721">
        <v>5</v>
      </c>
      <c r="G27" s="201"/>
    </row>
    <row r="28" spans="1:7" ht="12.75" customHeight="1" x14ac:dyDescent="0.25">
      <c r="A28" s="735">
        <v>73.7</v>
      </c>
      <c r="B28" s="365" t="s">
        <v>160</v>
      </c>
      <c r="C28" s="346" t="s">
        <v>868</v>
      </c>
      <c r="D28" s="718" t="s">
        <v>2095</v>
      </c>
      <c r="E28" s="708">
        <v>73.7</v>
      </c>
      <c r="F28" s="709">
        <v>73.7</v>
      </c>
      <c r="G28" s="201"/>
    </row>
    <row r="29" spans="1:7" ht="12.75" customHeight="1" x14ac:dyDescent="0.25">
      <c r="A29" s="735">
        <v>4960.7299999999996</v>
      </c>
      <c r="B29" s="829" t="s">
        <v>160</v>
      </c>
      <c r="C29" s="346" t="s">
        <v>869</v>
      </c>
      <c r="D29" s="831" t="s">
        <v>2096</v>
      </c>
      <c r="E29" s="852">
        <v>4960.7299999999996</v>
      </c>
      <c r="F29" s="853">
        <v>4960.7299999999996</v>
      </c>
      <c r="G29" s="1926"/>
    </row>
    <row r="30" spans="1:7" ht="12.75" customHeight="1" x14ac:dyDescent="0.25">
      <c r="A30" s="873">
        <f>SUM(A31:A46)</f>
        <v>3760</v>
      </c>
      <c r="B30" s="896" t="s">
        <v>154</v>
      </c>
      <c r="C30" s="717" t="s">
        <v>863</v>
      </c>
      <c r="D30" s="2434" t="s">
        <v>2459</v>
      </c>
      <c r="E30" s="1078">
        <f>SUM(E31:E46)</f>
        <v>6624</v>
      </c>
      <c r="F30" s="677">
        <f t="shared" ref="F30" si="0">SUM(F31:F46)</f>
        <v>4570</v>
      </c>
      <c r="G30" s="2435"/>
    </row>
    <row r="31" spans="1:7" ht="12.75" customHeight="1" x14ac:dyDescent="0.25">
      <c r="A31" s="1102">
        <v>5</v>
      </c>
      <c r="B31" s="2436" t="s">
        <v>160</v>
      </c>
      <c r="C31" s="346" t="s">
        <v>870</v>
      </c>
      <c r="D31" s="1224" t="s">
        <v>871</v>
      </c>
      <c r="E31" s="1104">
        <v>5</v>
      </c>
      <c r="F31" s="2937">
        <v>5</v>
      </c>
      <c r="G31" s="2437"/>
    </row>
    <row r="32" spans="1:7" ht="12.75" customHeight="1" x14ac:dyDescent="0.25">
      <c r="A32" s="735">
        <v>140</v>
      </c>
      <c r="B32" s="797" t="s">
        <v>160</v>
      </c>
      <c r="C32" s="346" t="s">
        <v>870</v>
      </c>
      <c r="D32" s="2438" t="s">
        <v>1702</v>
      </c>
      <c r="E32" s="708">
        <v>140</v>
      </c>
      <c r="F32" s="709">
        <v>140</v>
      </c>
      <c r="G32" s="201"/>
    </row>
    <row r="33" spans="1:7" ht="12.75" customHeight="1" x14ac:dyDescent="0.25">
      <c r="A33" s="735">
        <v>150</v>
      </c>
      <c r="B33" s="797" t="s">
        <v>160</v>
      </c>
      <c r="C33" s="346" t="s">
        <v>870</v>
      </c>
      <c r="D33" s="2438" t="s">
        <v>2097</v>
      </c>
      <c r="E33" s="708">
        <v>1500</v>
      </c>
      <c r="F33" s="709">
        <v>500</v>
      </c>
      <c r="G33" s="201"/>
    </row>
    <row r="34" spans="1:7" ht="12.75" customHeight="1" x14ac:dyDescent="0.25">
      <c r="A34" s="735">
        <v>120</v>
      </c>
      <c r="B34" s="797" t="s">
        <v>160</v>
      </c>
      <c r="C34" s="346" t="s">
        <v>870</v>
      </c>
      <c r="D34" s="2438" t="s">
        <v>1703</v>
      </c>
      <c r="E34" s="708">
        <v>250</v>
      </c>
      <c r="F34" s="709">
        <v>250</v>
      </c>
      <c r="G34" s="201"/>
    </row>
    <row r="35" spans="1:7" ht="12.75" customHeight="1" x14ac:dyDescent="0.25">
      <c r="A35" s="735">
        <v>1000</v>
      </c>
      <c r="B35" s="797" t="s">
        <v>160</v>
      </c>
      <c r="C35" s="346" t="s">
        <v>870</v>
      </c>
      <c r="D35" s="2438" t="s">
        <v>872</v>
      </c>
      <c r="E35" s="708">
        <v>1200</v>
      </c>
      <c r="F35" s="709">
        <v>1200</v>
      </c>
      <c r="G35" s="201"/>
    </row>
    <row r="36" spans="1:7" ht="12.75" customHeight="1" x14ac:dyDescent="0.25">
      <c r="A36" s="735">
        <v>150</v>
      </c>
      <c r="B36" s="797" t="s">
        <v>160</v>
      </c>
      <c r="C36" s="346" t="s">
        <v>870</v>
      </c>
      <c r="D36" s="2438" t="s">
        <v>967</v>
      </c>
      <c r="E36" s="708">
        <v>150</v>
      </c>
      <c r="F36" s="709">
        <v>150</v>
      </c>
      <c r="G36" s="201"/>
    </row>
    <row r="37" spans="1:7" ht="12.75" customHeight="1" x14ac:dyDescent="0.25">
      <c r="A37" s="735">
        <f>450+5</f>
        <v>455</v>
      </c>
      <c r="B37" s="797" t="s">
        <v>160</v>
      </c>
      <c r="C37" s="346" t="s">
        <v>870</v>
      </c>
      <c r="D37" s="2438" t="s">
        <v>873</v>
      </c>
      <c r="E37" s="708">
        <v>455</v>
      </c>
      <c r="F37" s="709">
        <v>455</v>
      </c>
      <c r="G37" s="201"/>
    </row>
    <row r="38" spans="1:7" ht="12.75" customHeight="1" x14ac:dyDescent="0.25">
      <c r="A38" s="735">
        <v>210</v>
      </c>
      <c r="B38" s="797" t="s">
        <v>160</v>
      </c>
      <c r="C38" s="346" t="s">
        <v>870</v>
      </c>
      <c r="D38" s="2438" t="s">
        <v>890</v>
      </c>
      <c r="E38" s="708">
        <v>240</v>
      </c>
      <c r="F38" s="709">
        <v>240</v>
      </c>
      <c r="G38" s="201"/>
    </row>
    <row r="39" spans="1:7" ht="12.75" customHeight="1" x14ac:dyDescent="0.25">
      <c r="A39" s="735">
        <v>1000</v>
      </c>
      <c r="B39" s="797" t="s">
        <v>160</v>
      </c>
      <c r="C39" s="346" t="s">
        <v>870</v>
      </c>
      <c r="D39" s="2438" t="s">
        <v>874</v>
      </c>
      <c r="E39" s="708">
        <v>2154</v>
      </c>
      <c r="F39" s="709">
        <v>1100</v>
      </c>
      <c r="G39" s="201"/>
    </row>
    <row r="40" spans="1:7" ht="12.75" customHeight="1" x14ac:dyDescent="0.25">
      <c r="A40" s="735">
        <v>250</v>
      </c>
      <c r="B40" s="797" t="s">
        <v>160</v>
      </c>
      <c r="C40" s="346" t="s">
        <v>870</v>
      </c>
      <c r="D40" s="2438" t="s">
        <v>875</v>
      </c>
      <c r="E40" s="708">
        <v>250</v>
      </c>
      <c r="F40" s="709">
        <v>250</v>
      </c>
      <c r="G40" s="201"/>
    </row>
    <row r="41" spans="1:7" ht="12.75" customHeight="1" x14ac:dyDescent="0.25">
      <c r="A41" s="735">
        <v>5</v>
      </c>
      <c r="B41" s="797" t="s">
        <v>160</v>
      </c>
      <c r="C41" s="346" t="s">
        <v>870</v>
      </c>
      <c r="D41" s="2438" t="s">
        <v>876</v>
      </c>
      <c r="E41" s="708">
        <v>5</v>
      </c>
      <c r="F41" s="709">
        <v>5</v>
      </c>
      <c r="G41" s="201"/>
    </row>
    <row r="42" spans="1:7" ht="12.75" customHeight="1" x14ac:dyDescent="0.25">
      <c r="A42" s="735">
        <v>10</v>
      </c>
      <c r="B42" s="797" t="s">
        <v>160</v>
      </c>
      <c r="C42" s="346" t="s">
        <v>870</v>
      </c>
      <c r="D42" s="2438" t="s">
        <v>1704</v>
      </c>
      <c r="E42" s="708">
        <v>10</v>
      </c>
      <c r="F42" s="709">
        <v>10</v>
      </c>
      <c r="G42" s="201"/>
    </row>
    <row r="43" spans="1:7" ht="12.75" customHeight="1" x14ac:dyDescent="0.25">
      <c r="A43" s="735">
        <v>20</v>
      </c>
      <c r="B43" s="797" t="s">
        <v>160</v>
      </c>
      <c r="C43" s="346" t="s">
        <v>870</v>
      </c>
      <c r="D43" s="2438" t="s">
        <v>2460</v>
      </c>
      <c r="E43" s="708">
        <v>20</v>
      </c>
      <c r="F43" s="709">
        <v>20</v>
      </c>
      <c r="G43" s="201"/>
    </row>
    <row r="44" spans="1:7" ht="12.75" customHeight="1" x14ac:dyDescent="0.25">
      <c r="A44" s="735">
        <v>5</v>
      </c>
      <c r="B44" s="797" t="s">
        <v>160</v>
      </c>
      <c r="C44" s="346" t="s">
        <v>870</v>
      </c>
      <c r="D44" s="2438" t="s">
        <v>877</v>
      </c>
      <c r="E44" s="708">
        <v>5</v>
      </c>
      <c r="F44" s="709">
        <v>5</v>
      </c>
      <c r="G44" s="201"/>
    </row>
    <row r="45" spans="1:7" ht="12.75" customHeight="1" x14ac:dyDescent="0.25">
      <c r="A45" s="735">
        <v>5</v>
      </c>
      <c r="B45" s="797" t="s">
        <v>160</v>
      </c>
      <c r="C45" s="346" t="s">
        <v>870</v>
      </c>
      <c r="D45" s="2438" t="s">
        <v>878</v>
      </c>
      <c r="E45" s="708">
        <v>5</v>
      </c>
      <c r="F45" s="709">
        <v>5</v>
      </c>
      <c r="G45" s="201"/>
    </row>
    <row r="46" spans="1:7" ht="12.75" customHeight="1" thickBot="1" x14ac:dyDescent="0.3">
      <c r="A46" s="921">
        <v>235</v>
      </c>
      <c r="B46" s="1900" t="s">
        <v>160</v>
      </c>
      <c r="C46" s="1990" t="s">
        <v>879</v>
      </c>
      <c r="D46" s="2439" t="s">
        <v>880</v>
      </c>
      <c r="E46" s="1110">
        <v>235</v>
      </c>
      <c r="F46" s="848">
        <v>235</v>
      </c>
      <c r="G46" s="1927"/>
    </row>
    <row r="47" spans="1:7" x14ac:dyDescent="0.25">
      <c r="B47" s="2440"/>
      <c r="C47" s="2441"/>
      <c r="D47" s="2441"/>
      <c r="E47" s="2442"/>
      <c r="F47" s="2442"/>
      <c r="G47" s="2441"/>
    </row>
    <row r="48" spans="1:7" x14ac:dyDescent="0.25">
      <c r="B48" s="2443"/>
      <c r="C48" s="2443"/>
      <c r="D48" s="2443"/>
      <c r="E48" s="2444"/>
      <c r="F48" s="2444"/>
      <c r="G48" s="2443"/>
    </row>
    <row r="49" spans="1:9" ht="18.75" customHeight="1" x14ac:dyDescent="0.25">
      <c r="B49" s="161" t="s">
        <v>2461</v>
      </c>
      <c r="C49" s="161"/>
      <c r="D49" s="161"/>
      <c r="E49" s="2431"/>
      <c r="F49" s="2431"/>
      <c r="G49" s="161"/>
    </row>
    <row r="50" spans="1:9" ht="12" thickBot="1" x14ac:dyDescent="0.3">
      <c r="B50" s="661"/>
      <c r="C50" s="661"/>
      <c r="D50" s="661"/>
      <c r="E50" s="2422"/>
      <c r="F50" s="2422"/>
      <c r="G50" s="143" t="s">
        <v>105</v>
      </c>
    </row>
    <row r="51" spans="1:9" ht="11.25" customHeight="1" x14ac:dyDescent="0.25">
      <c r="A51" s="3279" t="s">
        <v>1828</v>
      </c>
      <c r="B51" s="3203" t="s">
        <v>148</v>
      </c>
      <c r="C51" s="3207" t="s">
        <v>881</v>
      </c>
      <c r="D51" s="3122" t="s">
        <v>882</v>
      </c>
      <c r="E51" s="3281" t="s">
        <v>1951</v>
      </c>
      <c r="F51" s="3283" t="s">
        <v>1952</v>
      </c>
      <c r="G51" s="3241" t="s">
        <v>151</v>
      </c>
    </row>
    <row r="52" spans="1:9" ht="17.25" customHeight="1" thickBot="1" x14ac:dyDescent="0.3">
      <c r="A52" s="3280"/>
      <c r="B52" s="3204"/>
      <c r="C52" s="3208"/>
      <c r="D52" s="3123"/>
      <c r="E52" s="3282"/>
      <c r="F52" s="3284"/>
      <c r="G52" s="3242"/>
    </row>
    <row r="53" spans="1:9" ht="16.5" customHeight="1" thickBot="1" x14ac:dyDescent="0.3">
      <c r="A53" s="307">
        <f>A54+A70</f>
        <v>395208</v>
      </c>
      <c r="B53" s="1335" t="s">
        <v>1</v>
      </c>
      <c r="C53" s="1226" t="s">
        <v>152</v>
      </c>
      <c r="D53" s="265" t="s">
        <v>883</v>
      </c>
      <c r="E53" s="309">
        <f>E54+E70</f>
        <v>417917.46799999999</v>
      </c>
      <c r="F53" s="309">
        <f>F54+F70</f>
        <v>417917.46799999999</v>
      </c>
      <c r="G53" s="671" t="s">
        <v>6</v>
      </c>
    </row>
    <row r="54" spans="1:9" ht="13.5" customHeight="1" x14ac:dyDescent="0.25">
      <c r="A54" s="2942">
        <f>A55+A59</f>
        <v>333904</v>
      </c>
      <c r="B54" s="1227" t="s">
        <v>154</v>
      </c>
      <c r="C54" s="704" t="s">
        <v>884</v>
      </c>
      <c r="D54" s="1313" t="s">
        <v>970</v>
      </c>
      <c r="E54" s="1090">
        <f>E55+E59</f>
        <v>357698.46799999999</v>
      </c>
      <c r="F54" s="1091">
        <f t="shared" ref="F54" si="1">F55+F59</f>
        <v>357698.46799999999</v>
      </c>
      <c r="G54" s="1928"/>
    </row>
    <row r="55" spans="1:9" x14ac:dyDescent="0.25">
      <c r="A55" s="2943">
        <f>SUM(A56:A58)</f>
        <v>251727.34</v>
      </c>
      <c r="B55" s="2018" t="s">
        <v>6</v>
      </c>
      <c r="C55" s="2019" t="s">
        <v>884</v>
      </c>
      <c r="D55" s="138" t="s">
        <v>969</v>
      </c>
      <c r="E55" s="2938">
        <f>SUM(E56:E58)</f>
        <v>267742.63799999998</v>
      </c>
      <c r="F55" s="2939">
        <f>SUM(F56:F58)</f>
        <v>267742.63799999998</v>
      </c>
      <c r="G55" s="201"/>
    </row>
    <row r="56" spans="1:9" ht="22.5" x14ac:dyDescent="0.25">
      <c r="A56" s="1514">
        <f>245688.34+3000</f>
        <v>248688.34</v>
      </c>
      <c r="B56" s="750" t="s">
        <v>160</v>
      </c>
      <c r="C56" s="346" t="s">
        <v>884</v>
      </c>
      <c r="D56" s="1312" t="s">
        <v>2462</v>
      </c>
      <c r="E56" s="1181">
        <v>264703.63799999998</v>
      </c>
      <c r="F56" s="1094">
        <v>264703.63799999998</v>
      </c>
      <c r="G56" s="201"/>
    </row>
    <row r="57" spans="1:9" x14ac:dyDescent="0.25">
      <c r="A57" s="1514">
        <v>1000</v>
      </c>
      <c r="B57" s="750" t="s">
        <v>160</v>
      </c>
      <c r="C57" s="346" t="s">
        <v>884</v>
      </c>
      <c r="D57" s="136" t="s">
        <v>885</v>
      </c>
      <c r="E57" s="1181">
        <v>1000</v>
      </c>
      <c r="F57" s="1094">
        <v>1000</v>
      </c>
      <c r="G57" s="201"/>
    </row>
    <row r="58" spans="1:9" x14ac:dyDescent="0.25">
      <c r="A58" s="1514">
        <v>2039</v>
      </c>
      <c r="B58" s="750" t="s">
        <v>160</v>
      </c>
      <c r="C58" s="346" t="s">
        <v>884</v>
      </c>
      <c r="D58" s="136" t="s">
        <v>886</v>
      </c>
      <c r="E58" s="1181">
        <v>2039</v>
      </c>
      <c r="F58" s="1094">
        <v>2039</v>
      </c>
      <c r="G58" s="201"/>
    </row>
    <row r="59" spans="1:9" x14ac:dyDescent="0.25">
      <c r="A59" s="2944">
        <f>SUM(A60:A62)</f>
        <v>82176.66</v>
      </c>
      <c r="B59" s="2018" t="s">
        <v>6</v>
      </c>
      <c r="C59" s="2019" t="s">
        <v>884</v>
      </c>
      <c r="D59" s="138" t="s">
        <v>971</v>
      </c>
      <c r="E59" s="2940">
        <f>SUM(E60:E62)</f>
        <v>89955.83</v>
      </c>
      <c r="F59" s="2939">
        <f>SUM(F60:F62)</f>
        <v>89955.83</v>
      </c>
      <c r="G59" s="1929"/>
    </row>
    <row r="60" spans="1:9" ht="22.5" x14ac:dyDescent="0.25">
      <c r="A60" s="2945">
        <v>59194.71</v>
      </c>
      <c r="B60" s="750" t="s">
        <v>160</v>
      </c>
      <c r="C60" s="346" t="s">
        <v>884</v>
      </c>
      <c r="D60" s="1312" t="s">
        <v>2463</v>
      </c>
      <c r="E60" s="1181">
        <v>64950</v>
      </c>
      <c r="F60" s="1094">
        <v>64950</v>
      </c>
      <c r="G60" s="2445"/>
      <c r="I60" s="2446"/>
    </row>
    <row r="61" spans="1:9" x14ac:dyDescent="0.25">
      <c r="A61" s="2945">
        <v>21481.95</v>
      </c>
      <c r="B61" s="750" t="s">
        <v>160</v>
      </c>
      <c r="C61" s="346" t="s">
        <v>884</v>
      </c>
      <c r="D61" s="1312" t="s">
        <v>972</v>
      </c>
      <c r="E61" s="1181">
        <v>23505.83</v>
      </c>
      <c r="F61" s="1094">
        <v>23505.83</v>
      </c>
      <c r="G61" s="2447"/>
      <c r="I61" s="2446"/>
    </row>
    <row r="62" spans="1:9" ht="23.25" thickBot="1" x14ac:dyDescent="0.3">
      <c r="A62" s="2946">
        <v>1500</v>
      </c>
      <c r="B62" s="2448" t="s">
        <v>160</v>
      </c>
      <c r="C62" s="743" t="s">
        <v>884</v>
      </c>
      <c r="D62" s="2449" t="s">
        <v>2464</v>
      </c>
      <c r="E62" s="2941">
        <v>1500</v>
      </c>
      <c r="F62" s="1237">
        <v>1500</v>
      </c>
      <c r="G62" s="2040"/>
    </row>
    <row r="63" spans="1:9" ht="11.25" customHeight="1" x14ac:dyDescent="0.25">
      <c r="A63" s="2450"/>
      <c r="C63" s="727"/>
      <c r="D63" s="729"/>
      <c r="E63" s="2450"/>
      <c r="F63" s="2451"/>
      <c r="G63" s="559"/>
    </row>
    <row r="64" spans="1:9" ht="11.25" customHeight="1" x14ac:dyDescent="0.25">
      <c r="A64" s="2450"/>
      <c r="C64" s="727"/>
      <c r="D64" s="729"/>
      <c r="E64" s="2450"/>
      <c r="F64" s="2451"/>
      <c r="G64" s="559"/>
    </row>
    <row r="65" spans="1:7" ht="18.75" customHeight="1" x14ac:dyDescent="0.25">
      <c r="B65" s="161" t="s">
        <v>2461</v>
      </c>
      <c r="C65" s="161"/>
      <c r="D65" s="161"/>
      <c r="E65" s="2431"/>
      <c r="F65" s="2431"/>
      <c r="G65" s="161"/>
    </row>
    <row r="66" spans="1:7" ht="11.25" customHeight="1" thickBot="1" x14ac:dyDescent="0.3">
      <c r="B66" s="661"/>
      <c r="C66" s="661"/>
      <c r="D66" s="661"/>
      <c r="E66" s="2422"/>
      <c r="F66" s="2422"/>
      <c r="G66" s="143" t="s">
        <v>105</v>
      </c>
    </row>
    <row r="67" spans="1:7" ht="11.25" customHeight="1" x14ac:dyDescent="0.25">
      <c r="A67" s="3279" t="s">
        <v>1828</v>
      </c>
      <c r="B67" s="3203" t="s">
        <v>148</v>
      </c>
      <c r="C67" s="3207" t="s">
        <v>881</v>
      </c>
      <c r="D67" s="3122" t="s">
        <v>882</v>
      </c>
      <c r="E67" s="3281" t="s">
        <v>1951</v>
      </c>
      <c r="F67" s="3283" t="s">
        <v>1952</v>
      </c>
      <c r="G67" s="3241" t="s">
        <v>151</v>
      </c>
    </row>
    <row r="68" spans="1:7" ht="17.25" customHeight="1" thickBot="1" x14ac:dyDescent="0.3">
      <c r="A68" s="3280"/>
      <c r="B68" s="3204"/>
      <c r="C68" s="3208"/>
      <c r="D68" s="3123"/>
      <c r="E68" s="3282"/>
      <c r="F68" s="3284"/>
      <c r="G68" s="3242"/>
    </row>
    <row r="69" spans="1:7" ht="16.5" customHeight="1" thickBot="1" x14ac:dyDescent="0.3">
      <c r="A69" s="2452" t="s">
        <v>436</v>
      </c>
      <c r="B69" s="1335" t="s">
        <v>1</v>
      </c>
      <c r="C69" s="1226" t="s">
        <v>152</v>
      </c>
      <c r="D69" s="1336" t="s">
        <v>883</v>
      </c>
      <c r="E69" s="2453" t="s">
        <v>222</v>
      </c>
      <c r="F69" s="2453" t="s">
        <v>222</v>
      </c>
      <c r="G69" s="671" t="s">
        <v>6</v>
      </c>
    </row>
    <row r="70" spans="1:7" ht="13.5" customHeight="1" x14ac:dyDescent="0.25">
      <c r="A70" s="2958">
        <f>A71+A100+A102+A103+A104+A101+A99</f>
        <v>61304</v>
      </c>
      <c r="B70" s="1231" t="s">
        <v>154</v>
      </c>
      <c r="C70" s="717" t="s">
        <v>6</v>
      </c>
      <c r="D70" s="1337" t="s">
        <v>887</v>
      </c>
      <c r="E70" s="1095">
        <f>E71+E100+E102+E103+E104+E101+E99</f>
        <v>60219</v>
      </c>
      <c r="F70" s="1096">
        <f>F71+F100+F102+F103+F104+F101+F99</f>
        <v>60219</v>
      </c>
      <c r="G70" s="1930"/>
    </row>
    <row r="71" spans="1:7" x14ac:dyDescent="0.25">
      <c r="A71" s="2959">
        <f>SUM(A72:A98)</f>
        <v>44885</v>
      </c>
      <c r="B71" s="1338" t="s">
        <v>160</v>
      </c>
      <c r="C71" s="1228" t="s">
        <v>884</v>
      </c>
      <c r="D71" s="1339" t="s">
        <v>888</v>
      </c>
      <c r="E71" s="2947">
        <f>SUM(E72:E98)</f>
        <v>42440</v>
      </c>
      <c r="F71" s="2948">
        <f>SUM(F72:F98)</f>
        <v>42440</v>
      </c>
      <c r="G71" s="1931"/>
    </row>
    <row r="72" spans="1:7" x14ac:dyDescent="0.25">
      <c r="A72" s="2960">
        <v>200</v>
      </c>
      <c r="B72" s="750" t="s">
        <v>160</v>
      </c>
      <c r="C72" s="346" t="s">
        <v>884</v>
      </c>
      <c r="D72" s="718" t="s">
        <v>871</v>
      </c>
      <c r="E72" s="1093">
        <v>200</v>
      </c>
      <c r="F72" s="1094">
        <v>200</v>
      </c>
      <c r="G72" s="1879"/>
    </row>
    <row r="73" spans="1:7" x14ac:dyDescent="0.25">
      <c r="A73" s="2960">
        <v>20</v>
      </c>
      <c r="B73" s="750" t="s">
        <v>160</v>
      </c>
      <c r="C73" s="346" t="s">
        <v>884</v>
      </c>
      <c r="D73" s="718" t="s">
        <v>961</v>
      </c>
      <c r="E73" s="1093">
        <v>20</v>
      </c>
      <c r="F73" s="1094">
        <v>20</v>
      </c>
      <c r="G73" s="201"/>
    </row>
    <row r="74" spans="1:7" x14ac:dyDescent="0.25">
      <c r="A74" s="2960">
        <v>50</v>
      </c>
      <c r="B74" s="750" t="s">
        <v>160</v>
      </c>
      <c r="C74" s="346" t="s">
        <v>884</v>
      </c>
      <c r="D74" s="2438" t="s">
        <v>1702</v>
      </c>
      <c r="E74" s="1093">
        <v>50</v>
      </c>
      <c r="F74" s="1094">
        <v>50</v>
      </c>
      <c r="G74" s="201"/>
    </row>
    <row r="75" spans="1:7" x14ac:dyDescent="0.25">
      <c r="A75" s="2960">
        <v>3730</v>
      </c>
      <c r="B75" s="750" t="s">
        <v>160</v>
      </c>
      <c r="C75" s="346" t="s">
        <v>884</v>
      </c>
      <c r="D75" s="718" t="s">
        <v>2098</v>
      </c>
      <c r="E75" s="1093">
        <v>3730</v>
      </c>
      <c r="F75" s="1094">
        <v>3730</v>
      </c>
      <c r="G75" s="201"/>
    </row>
    <row r="76" spans="1:7" x14ac:dyDescent="0.25">
      <c r="A76" s="2960">
        <v>4200</v>
      </c>
      <c r="B76" s="750" t="s">
        <v>160</v>
      </c>
      <c r="C76" s="346" t="s">
        <v>884</v>
      </c>
      <c r="D76" s="718" t="s">
        <v>1703</v>
      </c>
      <c r="E76" s="1093">
        <v>4485</v>
      </c>
      <c r="F76" s="1094">
        <v>4485</v>
      </c>
      <c r="G76" s="201"/>
    </row>
    <row r="77" spans="1:7" x14ac:dyDescent="0.25">
      <c r="A77" s="2961">
        <v>1035</v>
      </c>
      <c r="B77" s="750" t="s">
        <v>160</v>
      </c>
      <c r="C77" s="346" t="s">
        <v>884</v>
      </c>
      <c r="D77" s="718" t="s">
        <v>2099</v>
      </c>
      <c r="E77" s="1099">
        <v>1035</v>
      </c>
      <c r="F77" s="1100">
        <v>1035</v>
      </c>
      <c r="G77" s="1879"/>
    </row>
    <row r="78" spans="1:7" x14ac:dyDescent="0.25">
      <c r="A78" s="2961">
        <v>7000</v>
      </c>
      <c r="B78" s="750" t="s">
        <v>160</v>
      </c>
      <c r="C78" s="346" t="s">
        <v>884</v>
      </c>
      <c r="D78" s="718" t="s">
        <v>962</v>
      </c>
      <c r="E78" s="1099">
        <v>7000</v>
      </c>
      <c r="F78" s="1100">
        <v>5000</v>
      </c>
      <c r="G78" s="201"/>
    </row>
    <row r="79" spans="1:7" x14ac:dyDescent="0.25">
      <c r="A79" s="2960">
        <v>10</v>
      </c>
      <c r="B79" s="750" t="s">
        <v>160</v>
      </c>
      <c r="C79" s="346" t="s">
        <v>884</v>
      </c>
      <c r="D79" s="718" t="s">
        <v>963</v>
      </c>
      <c r="E79" s="1093">
        <v>10</v>
      </c>
      <c r="F79" s="1094">
        <v>10</v>
      </c>
      <c r="G79" s="201"/>
    </row>
    <row r="80" spans="1:7" x14ac:dyDescent="0.25">
      <c r="A80" s="2962">
        <v>12000</v>
      </c>
      <c r="B80" s="1340" t="s">
        <v>160</v>
      </c>
      <c r="C80" s="830" t="s">
        <v>884</v>
      </c>
      <c r="D80" s="1341" t="s">
        <v>964</v>
      </c>
      <c r="E80" s="2949">
        <v>9000</v>
      </c>
      <c r="F80" s="2950">
        <v>11000</v>
      </c>
      <c r="G80" s="1926"/>
    </row>
    <row r="81" spans="1:7" x14ac:dyDescent="0.25">
      <c r="A81" s="2961">
        <v>50</v>
      </c>
      <c r="B81" s="750" t="s">
        <v>160</v>
      </c>
      <c r="C81" s="346" t="s">
        <v>884</v>
      </c>
      <c r="D81" s="718" t="s">
        <v>872</v>
      </c>
      <c r="E81" s="1099">
        <v>50</v>
      </c>
      <c r="F81" s="1100">
        <v>50</v>
      </c>
      <c r="G81" s="201"/>
    </row>
    <row r="82" spans="1:7" x14ac:dyDescent="0.25">
      <c r="A82" s="2961">
        <v>10</v>
      </c>
      <c r="B82" s="750" t="s">
        <v>160</v>
      </c>
      <c r="C82" s="346" t="s">
        <v>884</v>
      </c>
      <c r="D82" s="718" t="s">
        <v>965</v>
      </c>
      <c r="E82" s="1099">
        <v>10</v>
      </c>
      <c r="F82" s="1100">
        <v>10</v>
      </c>
      <c r="G82" s="201"/>
    </row>
    <row r="83" spans="1:7" x14ac:dyDescent="0.25">
      <c r="A83" s="2961">
        <v>1700</v>
      </c>
      <c r="B83" s="750" t="s">
        <v>160</v>
      </c>
      <c r="C83" s="346" t="s">
        <v>884</v>
      </c>
      <c r="D83" s="718" t="s">
        <v>966</v>
      </c>
      <c r="E83" s="1099">
        <v>1700</v>
      </c>
      <c r="F83" s="1100">
        <v>1700</v>
      </c>
      <c r="G83" s="201"/>
    </row>
    <row r="84" spans="1:7" x14ac:dyDescent="0.25">
      <c r="A84" s="2961">
        <v>1500</v>
      </c>
      <c r="B84" s="750" t="s">
        <v>160</v>
      </c>
      <c r="C84" s="346" t="s">
        <v>884</v>
      </c>
      <c r="D84" s="718" t="s">
        <v>967</v>
      </c>
      <c r="E84" s="1099">
        <v>1500</v>
      </c>
      <c r="F84" s="1100">
        <v>1500</v>
      </c>
      <c r="G84" s="201"/>
    </row>
    <row r="85" spans="1:7" x14ac:dyDescent="0.25">
      <c r="A85" s="2961">
        <f>1660+40</f>
        <v>1700</v>
      </c>
      <c r="B85" s="750" t="s">
        <v>160</v>
      </c>
      <c r="C85" s="346" t="s">
        <v>884</v>
      </c>
      <c r="D85" s="409" t="s">
        <v>873</v>
      </c>
      <c r="E85" s="1099">
        <v>1710</v>
      </c>
      <c r="F85" s="1100">
        <f>1660+50</f>
        <v>1710</v>
      </c>
      <c r="G85" s="201"/>
    </row>
    <row r="86" spans="1:7" x14ac:dyDescent="0.25">
      <c r="A86" s="2961">
        <v>80</v>
      </c>
      <c r="B86" s="750" t="s">
        <v>160</v>
      </c>
      <c r="C86" s="346" t="s">
        <v>884</v>
      </c>
      <c r="D86" s="718" t="s">
        <v>889</v>
      </c>
      <c r="E86" s="1099">
        <v>290</v>
      </c>
      <c r="F86" s="1100">
        <v>290</v>
      </c>
      <c r="G86" s="201"/>
    </row>
    <row r="87" spans="1:7" x14ac:dyDescent="0.25">
      <c r="A87" s="2945">
        <v>100</v>
      </c>
      <c r="B87" s="750" t="s">
        <v>160</v>
      </c>
      <c r="C87" s="346" t="s">
        <v>884</v>
      </c>
      <c r="D87" s="718" t="s">
        <v>968</v>
      </c>
      <c r="E87" s="1099">
        <v>100</v>
      </c>
      <c r="F87" s="1100">
        <v>100</v>
      </c>
      <c r="G87" s="201"/>
    </row>
    <row r="88" spans="1:7" x14ac:dyDescent="0.25">
      <c r="A88" s="2945">
        <v>1350</v>
      </c>
      <c r="B88" s="750" t="s">
        <v>160</v>
      </c>
      <c r="C88" s="346" t="s">
        <v>884</v>
      </c>
      <c r="D88" s="718" t="s">
        <v>2465</v>
      </c>
      <c r="E88" s="1099">
        <v>1400</v>
      </c>
      <c r="F88" s="1100">
        <v>1400</v>
      </c>
      <c r="G88" s="201"/>
    </row>
    <row r="89" spans="1:7" ht="22.5" x14ac:dyDescent="0.25">
      <c r="A89" s="2963">
        <v>100</v>
      </c>
      <c r="B89" s="750" t="s">
        <v>160</v>
      </c>
      <c r="C89" s="346" t="s">
        <v>884</v>
      </c>
      <c r="D89" s="738" t="s">
        <v>2100</v>
      </c>
      <c r="E89" s="1099">
        <v>100</v>
      </c>
      <c r="F89" s="1100">
        <v>100</v>
      </c>
      <c r="G89" s="1932"/>
    </row>
    <row r="90" spans="1:7" x14ac:dyDescent="0.25">
      <c r="A90" s="2945">
        <v>3450</v>
      </c>
      <c r="B90" s="750" t="s">
        <v>160</v>
      </c>
      <c r="C90" s="346" t="s">
        <v>884</v>
      </c>
      <c r="D90" s="1314" t="s">
        <v>890</v>
      </c>
      <c r="E90" s="1099">
        <v>3450</v>
      </c>
      <c r="F90" s="1100">
        <v>3450</v>
      </c>
      <c r="G90" s="1932"/>
    </row>
    <row r="91" spans="1:7" x14ac:dyDescent="0.25">
      <c r="A91" s="2945">
        <v>5900</v>
      </c>
      <c r="B91" s="750" t="s">
        <v>160</v>
      </c>
      <c r="C91" s="346" t="s">
        <v>884</v>
      </c>
      <c r="D91" s="1314" t="s">
        <v>874</v>
      </c>
      <c r="E91" s="1099">
        <v>5900</v>
      </c>
      <c r="F91" s="1100">
        <v>5900</v>
      </c>
      <c r="G91" s="1932"/>
    </row>
    <row r="92" spans="1:7" x14ac:dyDescent="0.25">
      <c r="A92" s="2945">
        <v>200</v>
      </c>
      <c r="B92" s="750" t="s">
        <v>160</v>
      </c>
      <c r="C92" s="346" t="s">
        <v>884</v>
      </c>
      <c r="D92" s="1342" t="s">
        <v>893</v>
      </c>
      <c r="E92" s="1099">
        <v>200</v>
      </c>
      <c r="F92" s="1100">
        <v>200</v>
      </c>
      <c r="G92" s="1932"/>
    </row>
    <row r="93" spans="1:7" x14ac:dyDescent="0.25">
      <c r="A93" s="2945">
        <v>350</v>
      </c>
      <c r="B93" s="750" t="s">
        <v>160</v>
      </c>
      <c r="C93" s="346" t="s">
        <v>884</v>
      </c>
      <c r="D93" s="1314" t="s">
        <v>892</v>
      </c>
      <c r="E93" s="1099">
        <v>350</v>
      </c>
      <c r="F93" s="1100">
        <v>350</v>
      </c>
      <c r="G93" s="1932"/>
    </row>
    <row r="94" spans="1:7" x14ac:dyDescent="0.25">
      <c r="A94" s="2945">
        <v>40</v>
      </c>
      <c r="B94" s="750" t="s">
        <v>160</v>
      </c>
      <c r="C94" s="346" t="s">
        <v>884</v>
      </c>
      <c r="D94" s="1314" t="s">
        <v>876</v>
      </c>
      <c r="E94" s="1099">
        <v>40</v>
      </c>
      <c r="F94" s="1100">
        <v>40</v>
      </c>
      <c r="G94" s="1932"/>
    </row>
    <row r="95" spans="1:7" x14ac:dyDescent="0.25">
      <c r="A95" s="2961">
        <v>30</v>
      </c>
      <c r="B95" s="750" t="s">
        <v>160</v>
      </c>
      <c r="C95" s="346" t="s">
        <v>884</v>
      </c>
      <c r="D95" s="1314" t="s">
        <v>1704</v>
      </c>
      <c r="E95" s="1099">
        <v>30</v>
      </c>
      <c r="F95" s="1100">
        <v>30</v>
      </c>
      <c r="G95" s="1932"/>
    </row>
    <row r="96" spans="1:7" x14ac:dyDescent="0.25">
      <c r="A96" s="2961">
        <v>20</v>
      </c>
      <c r="B96" s="750" t="s">
        <v>160</v>
      </c>
      <c r="C96" s="346" t="s">
        <v>884</v>
      </c>
      <c r="D96" s="1314" t="s">
        <v>2101</v>
      </c>
      <c r="E96" s="1099">
        <v>20</v>
      </c>
      <c r="F96" s="1100">
        <v>20</v>
      </c>
      <c r="G96" s="1932"/>
    </row>
    <row r="97" spans="1:7" x14ac:dyDescent="0.25">
      <c r="A97" s="2961">
        <v>25</v>
      </c>
      <c r="B97" s="750" t="s">
        <v>160</v>
      </c>
      <c r="C97" s="346" t="s">
        <v>884</v>
      </c>
      <c r="D97" s="1314" t="s">
        <v>877</v>
      </c>
      <c r="E97" s="1099">
        <v>25</v>
      </c>
      <c r="F97" s="1100">
        <v>25</v>
      </c>
      <c r="G97" s="1932"/>
    </row>
    <row r="98" spans="1:7" x14ac:dyDescent="0.25">
      <c r="A98" s="2961">
        <v>35</v>
      </c>
      <c r="B98" s="750" t="s">
        <v>160</v>
      </c>
      <c r="C98" s="346" t="s">
        <v>884</v>
      </c>
      <c r="D98" s="1343" t="s">
        <v>2102</v>
      </c>
      <c r="E98" s="1099">
        <v>35</v>
      </c>
      <c r="F98" s="1100">
        <v>35</v>
      </c>
      <c r="G98" s="1932"/>
    </row>
    <row r="99" spans="1:7" x14ac:dyDescent="0.25">
      <c r="A99" s="2964">
        <v>0</v>
      </c>
      <c r="B99" s="2018" t="s">
        <v>160</v>
      </c>
      <c r="C99" s="2019" t="s">
        <v>1554</v>
      </c>
      <c r="D99" s="2020" t="s">
        <v>1555</v>
      </c>
      <c r="E99" s="2951">
        <v>0</v>
      </c>
      <c r="F99" s="2952">
        <v>0</v>
      </c>
      <c r="G99" s="2021"/>
    </row>
    <row r="100" spans="1:7" x14ac:dyDescent="0.25">
      <c r="A100" s="2965">
        <v>1900</v>
      </c>
      <c r="B100" s="1229" t="s">
        <v>160</v>
      </c>
      <c r="C100" s="1230" t="s">
        <v>895</v>
      </c>
      <c r="D100" s="1344" t="s">
        <v>1706</v>
      </c>
      <c r="E100" s="2953">
        <v>1900</v>
      </c>
      <c r="F100" s="2954">
        <v>1900</v>
      </c>
      <c r="G100" s="1933"/>
    </row>
    <row r="101" spans="1:7" x14ac:dyDescent="0.25">
      <c r="A101" s="2966">
        <v>1000</v>
      </c>
      <c r="B101" s="1229" t="s">
        <v>160</v>
      </c>
      <c r="C101" s="1230" t="s">
        <v>896</v>
      </c>
      <c r="D101" s="1344" t="s">
        <v>1707</v>
      </c>
      <c r="E101" s="2951">
        <v>1000</v>
      </c>
      <c r="F101" s="2955">
        <v>1000</v>
      </c>
      <c r="G101" s="201"/>
    </row>
    <row r="102" spans="1:7" x14ac:dyDescent="0.25">
      <c r="A102" s="2966">
        <v>2948</v>
      </c>
      <c r="B102" s="1229" t="s">
        <v>160</v>
      </c>
      <c r="C102" s="1230" t="s">
        <v>897</v>
      </c>
      <c r="D102" s="1344" t="s">
        <v>1708</v>
      </c>
      <c r="E102" s="2951">
        <v>3508</v>
      </c>
      <c r="F102" s="2956">
        <v>3508</v>
      </c>
      <c r="G102" s="1934"/>
    </row>
    <row r="103" spans="1:7" x14ac:dyDescent="0.25">
      <c r="A103" s="2965">
        <v>7200</v>
      </c>
      <c r="B103" s="1229" t="s">
        <v>160</v>
      </c>
      <c r="C103" s="1230" t="s">
        <v>898</v>
      </c>
      <c r="D103" s="1344" t="s">
        <v>1709</v>
      </c>
      <c r="E103" s="2951">
        <v>8000</v>
      </c>
      <c r="F103" s="2956">
        <v>8000</v>
      </c>
      <c r="G103" s="1934"/>
    </row>
    <row r="104" spans="1:7" x14ac:dyDescent="0.25">
      <c r="A104" s="2965">
        <f>SUM(A105:A108)</f>
        <v>3371</v>
      </c>
      <c r="B104" s="1229" t="s">
        <v>6</v>
      </c>
      <c r="C104" s="1230" t="s">
        <v>6</v>
      </c>
      <c r="D104" s="1344" t="s">
        <v>1710</v>
      </c>
      <c r="E104" s="2953">
        <f>SUM(E105:E108)</f>
        <v>3371</v>
      </c>
      <c r="F104" s="2954">
        <f>SUM(F105:F108)</f>
        <v>3371</v>
      </c>
      <c r="G104" s="1934"/>
    </row>
    <row r="105" spans="1:7" x14ac:dyDescent="0.25">
      <c r="A105" s="2967">
        <v>528</v>
      </c>
      <c r="B105" s="1745" t="s">
        <v>160</v>
      </c>
      <c r="C105" s="1746" t="s">
        <v>899</v>
      </c>
      <c r="D105" s="497" t="s">
        <v>1702</v>
      </c>
      <c r="E105" s="1008">
        <v>528</v>
      </c>
      <c r="F105" s="667">
        <v>528</v>
      </c>
      <c r="G105" s="1934"/>
    </row>
    <row r="106" spans="1:7" x14ac:dyDescent="0.25">
      <c r="A106" s="2968">
        <v>568.75</v>
      </c>
      <c r="B106" s="1340" t="s">
        <v>160</v>
      </c>
      <c r="C106" s="830" t="s">
        <v>899</v>
      </c>
      <c r="D106" s="1341" t="s">
        <v>1703</v>
      </c>
      <c r="E106" s="1233">
        <v>568.75</v>
      </c>
      <c r="F106" s="1106">
        <v>568.75</v>
      </c>
      <c r="G106" s="1931"/>
    </row>
    <row r="107" spans="1:7" x14ac:dyDescent="0.25">
      <c r="A107" s="2969">
        <v>1974.25</v>
      </c>
      <c r="B107" s="1011" t="s">
        <v>160</v>
      </c>
      <c r="C107" s="234" t="s">
        <v>899</v>
      </c>
      <c r="D107" s="718" t="s">
        <v>891</v>
      </c>
      <c r="E107" s="1013">
        <v>1974.25</v>
      </c>
      <c r="F107" s="495">
        <v>1974.25</v>
      </c>
      <c r="G107" s="1935"/>
    </row>
    <row r="108" spans="1:7" ht="12" thickBot="1" x14ac:dyDescent="0.3">
      <c r="A108" s="2970">
        <v>300</v>
      </c>
      <c r="B108" s="2454" t="s">
        <v>160</v>
      </c>
      <c r="C108" s="530" t="s">
        <v>899</v>
      </c>
      <c r="D108" s="1680" t="s">
        <v>893</v>
      </c>
      <c r="E108" s="2957">
        <v>300</v>
      </c>
      <c r="F108" s="1454">
        <v>300</v>
      </c>
      <c r="G108" s="2455"/>
    </row>
    <row r="111" spans="1:7" ht="18.75" customHeight="1" x14ac:dyDescent="0.25">
      <c r="B111" s="161" t="s">
        <v>2466</v>
      </c>
      <c r="C111" s="161"/>
      <c r="D111" s="161"/>
      <c r="E111" s="2431"/>
      <c r="F111" s="2431"/>
      <c r="G111" s="161"/>
    </row>
    <row r="112" spans="1:7" ht="12" thickBot="1" x14ac:dyDescent="0.3">
      <c r="B112" s="661"/>
      <c r="C112" s="661"/>
      <c r="D112" s="661"/>
      <c r="E112" s="2456"/>
      <c r="F112" s="2456"/>
      <c r="G112" s="143" t="s">
        <v>105</v>
      </c>
    </row>
    <row r="113" spans="1:7" ht="11.25" customHeight="1" x14ac:dyDescent="0.25">
      <c r="A113" s="3279" t="s">
        <v>1828</v>
      </c>
      <c r="B113" s="3203" t="s">
        <v>148</v>
      </c>
      <c r="C113" s="3207" t="s">
        <v>900</v>
      </c>
      <c r="D113" s="3122" t="s">
        <v>180</v>
      </c>
      <c r="E113" s="3281" t="s">
        <v>1951</v>
      </c>
      <c r="F113" s="3283" t="s">
        <v>1952</v>
      </c>
      <c r="G113" s="3241" t="s">
        <v>151</v>
      </c>
    </row>
    <row r="114" spans="1:7" ht="18.75" customHeight="1" thickBot="1" x14ac:dyDescent="0.3">
      <c r="A114" s="3285"/>
      <c r="B114" s="3204"/>
      <c r="C114" s="3208"/>
      <c r="D114" s="3123"/>
      <c r="E114" s="3282"/>
      <c r="F114" s="3284"/>
      <c r="G114" s="3242"/>
    </row>
    <row r="115" spans="1:7" ht="15" customHeight="1" thickBot="1" x14ac:dyDescent="0.3">
      <c r="A115" s="2971">
        <f>A116</f>
        <v>28650</v>
      </c>
      <c r="B115" s="1345" t="s">
        <v>2</v>
      </c>
      <c r="C115" s="1346" t="s">
        <v>152</v>
      </c>
      <c r="D115" s="631" t="s">
        <v>153</v>
      </c>
      <c r="E115" s="2971">
        <f>E116</f>
        <v>24585</v>
      </c>
      <c r="F115" s="2971">
        <f>F116</f>
        <v>24585</v>
      </c>
      <c r="G115" s="1318" t="s">
        <v>6</v>
      </c>
    </row>
    <row r="116" spans="1:7" ht="12" customHeight="1" x14ac:dyDescent="0.25">
      <c r="A116" s="1089">
        <f>A140+A167+A146+A154+A117+A125</f>
        <v>28650</v>
      </c>
      <c r="B116" s="570" t="s">
        <v>154</v>
      </c>
      <c r="C116" s="704" t="s">
        <v>6</v>
      </c>
      <c r="D116" s="705" t="s">
        <v>2103</v>
      </c>
      <c r="E116" s="1090">
        <f t="shared" ref="E116:F116" si="2">E140+E167+E146+E154+E117+E125</f>
        <v>24585</v>
      </c>
      <c r="F116" s="1091">
        <f t="shared" si="2"/>
        <v>24585</v>
      </c>
      <c r="G116" s="1232"/>
    </row>
    <row r="117" spans="1:7" x14ac:dyDescent="0.25">
      <c r="A117" s="2974">
        <f>SUM(A118:A124)</f>
        <v>1750</v>
      </c>
      <c r="B117" s="2025" t="s">
        <v>160</v>
      </c>
      <c r="C117" s="2026" t="s">
        <v>2107</v>
      </c>
      <c r="D117" s="1315" t="s">
        <v>2108</v>
      </c>
      <c r="E117" s="2947">
        <f>SUM(E118:E124)</f>
        <v>3150</v>
      </c>
      <c r="F117" s="2948">
        <f>SUM(F118:F124)</f>
        <v>3150</v>
      </c>
      <c r="G117" s="2027"/>
    </row>
    <row r="118" spans="1:7" x14ac:dyDescent="0.25">
      <c r="A118" s="2975">
        <v>50</v>
      </c>
      <c r="B118" s="1103" t="s">
        <v>160</v>
      </c>
      <c r="C118" s="346" t="s">
        <v>2107</v>
      </c>
      <c r="D118" s="1316" t="s">
        <v>2098</v>
      </c>
      <c r="E118" s="1233">
        <v>50</v>
      </c>
      <c r="F118" s="1106">
        <v>50</v>
      </c>
      <c r="G118" s="876"/>
    </row>
    <row r="119" spans="1:7" x14ac:dyDescent="0.25">
      <c r="A119" s="2975">
        <v>100</v>
      </c>
      <c r="B119" s="1103" t="s">
        <v>160</v>
      </c>
      <c r="C119" s="346" t="s">
        <v>2107</v>
      </c>
      <c r="D119" s="1316" t="s">
        <v>1703</v>
      </c>
      <c r="E119" s="1233">
        <v>100</v>
      </c>
      <c r="F119" s="1106">
        <v>100</v>
      </c>
      <c r="G119" s="876"/>
    </row>
    <row r="120" spans="1:7" x14ac:dyDescent="0.25">
      <c r="A120" s="2975">
        <v>100</v>
      </c>
      <c r="B120" s="1103" t="s">
        <v>160</v>
      </c>
      <c r="C120" s="346" t="s">
        <v>2107</v>
      </c>
      <c r="D120" s="1316" t="s">
        <v>2099</v>
      </c>
      <c r="E120" s="1233">
        <v>100</v>
      </c>
      <c r="F120" s="1106">
        <v>100</v>
      </c>
      <c r="G120" s="876"/>
    </row>
    <row r="121" spans="1:7" x14ac:dyDescent="0.25">
      <c r="A121" s="2975">
        <v>765</v>
      </c>
      <c r="B121" s="1103" t="s">
        <v>160</v>
      </c>
      <c r="C121" s="346" t="s">
        <v>2107</v>
      </c>
      <c r="D121" s="1316" t="s">
        <v>964</v>
      </c>
      <c r="E121" s="1233">
        <v>700</v>
      </c>
      <c r="F121" s="1106">
        <v>700</v>
      </c>
      <c r="G121" s="876"/>
    </row>
    <row r="122" spans="1:7" x14ac:dyDescent="0.25">
      <c r="A122" s="2975">
        <v>435</v>
      </c>
      <c r="B122" s="1103" t="s">
        <v>160</v>
      </c>
      <c r="C122" s="346" t="s">
        <v>2107</v>
      </c>
      <c r="D122" s="1316" t="s">
        <v>889</v>
      </c>
      <c r="E122" s="1233">
        <v>1800</v>
      </c>
      <c r="F122" s="1106">
        <v>1800</v>
      </c>
      <c r="G122" s="876"/>
    </row>
    <row r="123" spans="1:7" x14ac:dyDescent="0.25">
      <c r="A123" s="2975">
        <v>150</v>
      </c>
      <c r="B123" s="1103" t="s">
        <v>160</v>
      </c>
      <c r="C123" s="346" t="s">
        <v>2107</v>
      </c>
      <c r="D123" s="1316" t="s">
        <v>890</v>
      </c>
      <c r="E123" s="1233">
        <v>250</v>
      </c>
      <c r="F123" s="1106">
        <v>250</v>
      </c>
      <c r="G123" s="876"/>
    </row>
    <row r="124" spans="1:7" x14ac:dyDescent="0.25">
      <c r="A124" s="2975">
        <v>150</v>
      </c>
      <c r="B124" s="1103" t="s">
        <v>160</v>
      </c>
      <c r="C124" s="346" t="s">
        <v>2107</v>
      </c>
      <c r="D124" s="1316" t="s">
        <v>874</v>
      </c>
      <c r="E124" s="1233">
        <v>150</v>
      </c>
      <c r="F124" s="1106">
        <v>150</v>
      </c>
      <c r="G124" s="876"/>
    </row>
    <row r="125" spans="1:7" x14ac:dyDescent="0.25">
      <c r="A125" s="2974">
        <f>SUM(A126:A132)</f>
        <v>7000</v>
      </c>
      <c r="B125" s="2025" t="s">
        <v>160</v>
      </c>
      <c r="C125" s="2026" t="s">
        <v>2109</v>
      </c>
      <c r="D125" s="1315" t="s">
        <v>2110</v>
      </c>
      <c r="E125" s="2947">
        <f>SUM(E126:E132)</f>
        <v>1305</v>
      </c>
      <c r="F125" s="2948">
        <f>SUM(F126:F132)</f>
        <v>1305</v>
      </c>
      <c r="G125" s="2027"/>
    </row>
    <row r="126" spans="1:7" x14ac:dyDescent="0.25">
      <c r="A126" s="2975">
        <v>150</v>
      </c>
      <c r="B126" s="1103" t="s">
        <v>160</v>
      </c>
      <c r="C126" s="346" t="s">
        <v>2109</v>
      </c>
      <c r="D126" s="1316" t="s">
        <v>2098</v>
      </c>
      <c r="E126" s="1233">
        <v>0</v>
      </c>
      <c r="F126" s="1106">
        <v>0</v>
      </c>
      <c r="G126" s="876"/>
    </row>
    <row r="127" spans="1:7" x14ac:dyDescent="0.25">
      <c r="A127" s="2975">
        <v>250</v>
      </c>
      <c r="B127" s="1103" t="s">
        <v>160</v>
      </c>
      <c r="C127" s="346" t="s">
        <v>2109</v>
      </c>
      <c r="D127" s="1316" t="s">
        <v>1703</v>
      </c>
      <c r="E127" s="1233">
        <v>0</v>
      </c>
      <c r="F127" s="1106">
        <v>0</v>
      </c>
      <c r="G127" s="876"/>
    </row>
    <row r="128" spans="1:7" x14ac:dyDescent="0.25">
      <c r="A128" s="2975">
        <v>100</v>
      </c>
      <c r="B128" s="1103" t="s">
        <v>160</v>
      </c>
      <c r="C128" s="346" t="s">
        <v>2109</v>
      </c>
      <c r="D128" s="1316" t="s">
        <v>2099</v>
      </c>
      <c r="E128" s="1233">
        <v>0</v>
      </c>
      <c r="F128" s="1106">
        <v>0</v>
      </c>
      <c r="G128" s="876"/>
    </row>
    <row r="129" spans="1:7" x14ac:dyDescent="0.25">
      <c r="A129" s="2975">
        <v>200</v>
      </c>
      <c r="B129" s="1103" t="s">
        <v>160</v>
      </c>
      <c r="C129" s="346" t="s">
        <v>2109</v>
      </c>
      <c r="D129" s="1316" t="s">
        <v>962</v>
      </c>
      <c r="E129" s="1233">
        <v>0</v>
      </c>
      <c r="F129" s="1106">
        <v>0</v>
      </c>
      <c r="G129" s="876"/>
    </row>
    <row r="130" spans="1:7" x14ac:dyDescent="0.25">
      <c r="A130" s="2975">
        <v>200</v>
      </c>
      <c r="B130" s="1103" t="s">
        <v>160</v>
      </c>
      <c r="C130" s="346" t="s">
        <v>2109</v>
      </c>
      <c r="D130" s="1316" t="s">
        <v>964</v>
      </c>
      <c r="E130" s="1233">
        <v>0</v>
      </c>
      <c r="F130" s="1106">
        <v>0</v>
      </c>
      <c r="G130" s="876"/>
    </row>
    <row r="131" spans="1:7" x14ac:dyDescent="0.25">
      <c r="A131" s="2975">
        <v>2500</v>
      </c>
      <c r="B131" s="1103" t="s">
        <v>160</v>
      </c>
      <c r="C131" s="346" t="s">
        <v>2109</v>
      </c>
      <c r="D131" s="1316" t="s">
        <v>890</v>
      </c>
      <c r="E131" s="1233">
        <v>305</v>
      </c>
      <c r="F131" s="1106">
        <v>305</v>
      </c>
      <c r="G131" s="2457"/>
    </row>
    <row r="132" spans="1:7" ht="12" thickBot="1" x14ac:dyDescent="0.3">
      <c r="A132" s="2976">
        <v>3600</v>
      </c>
      <c r="B132" s="2223" t="s">
        <v>160</v>
      </c>
      <c r="C132" s="743" t="s">
        <v>2109</v>
      </c>
      <c r="D132" s="2458" t="s">
        <v>874</v>
      </c>
      <c r="E132" s="2972">
        <v>1000</v>
      </c>
      <c r="F132" s="2973">
        <v>1000</v>
      </c>
      <c r="G132" s="2459"/>
    </row>
    <row r="133" spans="1:7" x14ac:dyDescent="0.25">
      <c r="A133" s="2460"/>
      <c r="B133" s="726"/>
      <c r="C133" s="727"/>
      <c r="D133" s="1225"/>
      <c r="E133" s="2460"/>
      <c r="F133" s="2461"/>
      <c r="G133" s="1654"/>
    </row>
    <row r="134" spans="1:7" x14ac:dyDescent="0.25">
      <c r="A134" s="2460"/>
      <c r="B134" s="726"/>
      <c r="C134" s="727"/>
      <c r="D134" s="1225"/>
      <c r="E134" s="2460"/>
      <c r="F134" s="2461"/>
      <c r="G134" s="1654"/>
    </row>
    <row r="135" spans="1:7" ht="15.75" x14ac:dyDescent="0.25">
      <c r="B135" s="161" t="s">
        <v>2466</v>
      </c>
      <c r="C135" s="161"/>
      <c r="D135" s="161"/>
      <c r="E135" s="2431"/>
      <c r="F135" s="2431"/>
      <c r="G135" s="161"/>
    </row>
    <row r="136" spans="1:7" ht="9.75" customHeight="1" thickBot="1" x14ac:dyDescent="0.3">
      <c r="B136" s="661"/>
      <c r="C136" s="661"/>
      <c r="D136" s="661"/>
      <c r="E136" s="2456"/>
      <c r="F136" s="2456"/>
      <c r="G136" s="143" t="s">
        <v>105</v>
      </c>
    </row>
    <row r="137" spans="1:7" x14ac:dyDescent="0.25">
      <c r="A137" s="3279" t="s">
        <v>1828</v>
      </c>
      <c r="B137" s="3203" t="s">
        <v>148</v>
      </c>
      <c r="C137" s="3207" t="s">
        <v>900</v>
      </c>
      <c r="D137" s="3122" t="s">
        <v>180</v>
      </c>
      <c r="E137" s="3281" t="s">
        <v>1951</v>
      </c>
      <c r="F137" s="3283" t="s">
        <v>1952</v>
      </c>
      <c r="G137" s="3241" t="s">
        <v>151</v>
      </c>
    </row>
    <row r="138" spans="1:7" ht="11.25" customHeight="1" thickBot="1" x14ac:dyDescent="0.3">
      <c r="A138" s="3285"/>
      <c r="B138" s="3204"/>
      <c r="C138" s="3208"/>
      <c r="D138" s="3123"/>
      <c r="E138" s="3282"/>
      <c r="F138" s="3284"/>
      <c r="G138" s="3242"/>
    </row>
    <row r="139" spans="1:7" ht="18.75" customHeight="1" thickBot="1" x14ac:dyDescent="0.3">
      <c r="A139" s="2980" t="s">
        <v>436</v>
      </c>
      <c r="B139" s="1345" t="s">
        <v>2</v>
      </c>
      <c r="C139" s="1346" t="s">
        <v>152</v>
      </c>
      <c r="D139" s="631" t="s">
        <v>153</v>
      </c>
      <c r="E139" s="2462" t="s">
        <v>222</v>
      </c>
      <c r="F139" s="2462" t="s">
        <v>222</v>
      </c>
      <c r="G139" s="1318" t="s">
        <v>6</v>
      </c>
    </row>
    <row r="140" spans="1:7" x14ac:dyDescent="0.25">
      <c r="A140" s="2974">
        <f>SUM(A141:A145)</f>
        <v>1250</v>
      </c>
      <c r="B140" s="2025" t="s">
        <v>160</v>
      </c>
      <c r="C140" s="2026" t="s">
        <v>894</v>
      </c>
      <c r="D140" s="1315" t="s">
        <v>1705</v>
      </c>
      <c r="E140" s="2947">
        <f>SUM(E141:E145)</f>
        <v>1450</v>
      </c>
      <c r="F140" s="2948">
        <f>SUM(F141:F145)</f>
        <v>1450</v>
      </c>
      <c r="G140" s="2027"/>
    </row>
    <row r="141" spans="1:7" x14ac:dyDescent="0.25">
      <c r="A141" s="2975">
        <v>50</v>
      </c>
      <c r="B141" s="1103" t="s">
        <v>160</v>
      </c>
      <c r="C141" s="346" t="s">
        <v>894</v>
      </c>
      <c r="D141" s="1316" t="s">
        <v>2098</v>
      </c>
      <c r="E141" s="2977">
        <v>50</v>
      </c>
      <c r="F141" s="1106">
        <v>50</v>
      </c>
      <c r="G141" s="876"/>
    </row>
    <row r="142" spans="1:7" x14ac:dyDescent="0.25">
      <c r="A142" s="2975">
        <v>80</v>
      </c>
      <c r="B142" s="1103" t="s">
        <v>160</v>
      </c>
      <c r="C142" s="346" t="s">
        <v>894</v>
      </c>
      <c r="D142" s="1316" t="s">
        <v>1703</v>
      </c>
      <c r="E142" s="2977">
        <v>80</v>
      </c>
      <c r="F142" s="1106">
        <v>80</v>
      </c>
      <c r="G142" s="876"/>
    </row>
    <row r="143" spans="1:7" x14ac:dyDescent="0.25">
      <c r="A143" s="2975">
        <v>0</v>
      </c>
      <c r="B143" s="1103" t="s">
        <v>160</v>
      </c>
      <c r="C143" s="346" t="s">
        <v>894</v>
      </c>
      <c r="D143" s="1316" t="s">
        <v>889</v>
      </c>
      <c r="E143" s="2977">
        <v>50</v>
      </c>
      <c r="F143" s="1106">
        <v>50</v>
      </c>
      <c r="G143" s="876"/>
    </row>
    <row r="144" spans="1:7" x14ac:dyDescent="0.25">
      <c r="A144" s="2975">
        <v>800</v>
      </c>
      <c r="B144" s="365" t="s">
        <v>160</v>
      </c>
      <c r="C144" s="346" t="s">
        <v>894</v>
      </c>
      <c r="D144" s="1316" t="s">
        <v>890</v>
      </c>
      <c r="E144" s="2977">
        <v>950</v>
      </c>
      <c r="F144" s="1106">
        <v>950</v>
      </c>
      <c r="G144" s="1235"/>
    </row>
    <row r="145" spans="1:7" x14ac:dyDescent="0.25">
      <c r="A145" s="2975">
        <v>320</v>
      </c>
      <c r="B145" s="365" t="s">
        <v>160</v>
      </c>
      <c r="C145" s="346" t="s">
        <v>894</v>
      </c>
      <c r="D145" s="1316" t="s">
        <v>874</v>
      </c>
      <c r="E145" s="2977">
        <v>320</v>
      </c>
      <c r="F145" s="1106">
        <v>320</v>
      </c>
      <c r="G145" s="1235"/>
    </row>
    <row r="146" spans="1:7" s="794" customFormat="1" x14ac:dyDescent="0.25">
      <c r="A146" s="2981">
        <f>SUM(A147:A153)</f>
        <v>2000</v>
      </c>
      <c r="B146" s="2022" t="s">
        <v>160</v>
      </c>
      <c r="C146" s="2019" t="s">
        <v>2104</v>
      </c>
      <c r="D146" s="2023" t="s">
        <v>2467</v>
      </c>
      <c r="E146" s="2978">
        <f>SUM(E147:E153)</f>
        <v>2400</v>
      </c>
      <c r="F146" s="2948">
        <f>SUM(F147:F153)</f>
        <v>2400</v>
      </c>
      <c r="G146" s="2024"/>
    </row>
    <row r="147" spans="1:7" x14ac:dyDescent="0.25">
      <c r="A147" s="2975">
        <v>100</v>
      </c>
      <c r="B147" s="365" t="s">
        <v>160</v>
      </c>
      <c r="C147" s="346" t="s">
        <v>2104</v>
      </c>
      <c r="D147" s="1316" t="s">
        <v>2098</v>
      </c>
      <c r="E147" s="2977">
        <v>100</v>
      </c>
      <c r="F147" s="1106">
        <v>100</v>
      </c>
      <c r="G147" s="1235"/>
    </row>
    <row r="148" spans="1:7" x14ac:dyDescent="0.25">
      <c r="A148" s="2975">
        <v>800</v>
      </c>
      <c r="B148" s="750" t="s">
        <v>160</v>
      </c>
      <c r="C148" s="346" t="s">
        <v>2104</v>
      </c>
      <c r="D148" s="1316" t="s">
        <v>1703</v>
      </c>
      <c r="E148" s="2977">
        <v>750</v>
      </c>
      <c r="F148" s="1106">
        <v>750</v>
      </c>
      <c r="G148" s="221"/>
    </row>
    <row r="149" spans="1:7" x14ac:dyDescent="0.25">
      <c r="A149" s="2982">
        <v>500</v>
      </c>
      <c r="B149" s="365" t="s">
        <v>160</v>
      </c>
      <c r="C149" s="346" t="s">
        <v>2104</v>
      </c>
      <c r="D149" s="1317" t="s">
        <v>2099</v>
      </c>
      <c r="E149" s="2979">
        <v>500</v>
      </c>
      <c r="F149" s="1106">
        <v>500</v>
      </c>
      <c r="G149" s="221"/>
    </row>
    <row r="150" spans="1:7" x14ac:dyDescent="0.25">
      <c r="A150" s="2982">
        <v>200</v>
      </c>
      <c r="B150" s="365" t="s">
        <v>160</v>
      </c>
      <c r="C150" s="346" t="s">
        <v>2104</v>
      </c>
      <c r="D150" s="738" t="s">
        <v>964</v>
      </c>
      <c r="E150" s="2979">
        <v>100</v>
      </c>
      <c r="F150" s="1106">
        <v>100</v>
      </c>
      <c r="G150" s="1235"/>
    </row>
    <row r="151" spans="1:7" x14ac:dyDescent="0.25">
      <c r="A151" s="2982">
        <v>0</v>
      </c>
      <c r="B151" s="365" t="s">
        <v>160</v>
      </c>
      <c r="C151" s="346" t="s">
        <v>2104</v>
      </c>
      <c r="D151" s="1185" t="s">
        <v>889</v>
      </c>
      <c r="E151" s="2979">
        <v>100</v>
      </c>
      <c r="F151" s="1106">
        <v>100</v>
      </c>
      <c r="G151" s="1235"/>
    </row>
    <row r="152" spans="1:7" x14ac:dyDescent="0.25">
      <c r="A152" s="2975">
        <v>300</v>
      </c>
      <c r="B152" s="365" t="s">
        <v>160</v>
      </c>
      <c r="C152" s="346" t="s">
        <v>2104</v>
      </c>
      <c r="D152" s="1316" t="s">
        <v>890</v>
      </c>
      <c r="E152" s="2977">
        <v>750</v>
      </c>
      <c r="F152" s="1106">
        <v>750</v>
      </c>
      <c r="G152" s="1235"/>
    </row>
    <row r="153" spans="1:7" x14ac:dyDescent="0.25">
      <c r="A153" s="2975">
        <v>100</v>
      </c>
      <c r="B153" s="365" t="s">
        <v>160</v>
      </c>
      <c r="C153" s="346" t="s">
        <v>2104</v>
      </c>
      <c r="D153" s="1316" t="s">
        <v>874</v>
      </c>
      <c r="E153" s="2977">
        <v>100</v>
      </c>
      <c r="F153" s="1106">
        <v>100</v>
      </c>
      <c r="G153" s="1918"/>
    </row>
    <row r="154" spans="1:7" x14ac:dyDescent="0.25">
      <c r="A154" s="2974">
        <f>SUM(A155:A166)</f>
        <v>4585</v>
      </c>
      <c r="B154" s="2025" t="s">
        <v>160</v>
      </c>
      <c r="C154" s="2026" t="s">
        <v>901</v>
      </c>
      <c r="D154" s="1315" t="s">
        <v>2106</v>
      </c>
      <c r="E154" s="2947">
        <f>SUM(E155:E166)</f>
        <v>4770</v>
      </c>
      <c r="F154" s="2948">
        <f>SUM(F155:F166)</f>
        <v>4770</v>
      </c>
      <c r="G154" s="2027"/>
    </row>
    <row r="155" spans="1:7" x14ac:dyDescent="0.25">
      <c r="A155" s="2975">
        <v>5</v>
      </c>
      <c r="B155" s="1103" t="s">
        <v>160</v>
      </c>
      <c r="C155" s="346" t="s">
        <v>901</v>
      </c>
      <c r="D155" s="1316" t="s">
        <v>961</v>
      </c>
      <c r="E155" s="1233">
        <v>5</v>
      </c>
      <c r="F155" s="1106">
        <v>5</v>
      </c>
      <c r="G155" s="876"/>
    </row>
    <row r="156" spans="1:7" x14ac:dyDescent="0.25">
      <c r="A156" s="2975">
        <v>400</v>
      </c>
      <c r="B156" s="1103" t="s">
        <v>160</v>
      </c>
      <c r="C156" s="346" t="s">
        <v>901</v>
      </c>
      <c r="D156" s="1316" t="s">
        <v>2098</v>
      </c>
      <c r="E156" s="1233">
        <v>400</v>
      </c>
      <c r="F156" s="1106">
        <v>400</v>
      </c>
      <c r="G156" s="876"/>
    </row>
    <row r="157" spans="1:7" x14ac:dyDescent="0.25">
      <c r="A157" s="2975">
        <v>300</v>
      </c>
      <c r="B157" s="1103" t="s">
        <v>160</v>
      </c>
      <c r="C157" s="346" t="s">
        <v>901</v>
      </c>
      <c r="D157" s="1316" t="s">
        <v>1703</v>
      </c>
      <c r="E157" s="1233">
        <v>300</v>
      </c>
      <c r="F157" s="1106">
        <v>300</v>
      </c>
      <c r="G157" s="876"/>
    </row>
    <row r="158" spans="1:7" x14ac:dyDescent="0.25">
      <c r="A158" s="2975">
        <v>300</v>
      </c>
      <c r="B158" s="1103" t="s">
        <v>160</v>
      </c>
      <c r="C158" s="346" t="s">
        <v>901</v>
      </c>
      <c r="D158" s="1316" t="s">
        <v>2099</v>
      </c>
      <c r="E158" s="1233">
        <v>300</v>
      </c>
      <c r="F158" s="1106">
        <v>300</v>
      </c>
      <c r="G158" s="876"/>
    </row>
    <row r="159" spans="1:7" x14ac:dyDescent="0.25">
      <c r="A159" s="2975">
        <v>1035</v>
      </c>
      <c r="B159" s="1103" t="s">
        <v>160</v>
      </c>
      <c r="C159" s="346" t="s">
        <v>901</v>
      </c>
      <c r="D159" s="1316" t="s">
        <v>962</v>
      </c>
      <c r="E159" s="1233">
        <v>1035</v>
      </c>
      <c r="F159" s="1106">
        <v>835</v>
      </c>
      <c r="G159" s="876"/>
    </row>
    <row r="160" spans="1:7" x14ac:dyDescent="0.25">
      <c r="A160" s="2975">
        <v>1000</v>
      </c>
      <c r="B160" s="1103" t="s">
        <v>160</v>
      </c>
      <c r="C160" s="346" t="s">
        <v>901</v>
      </c>
      <c r="D160" s="1316" t="s">
        <v>964</v>
      </c>
      <c r="E160" s="1233">
        <v>650</v>
      </c>
      <c r="F160" s="1106">
        <v>850</v>
      </c>
      <c r="G160" s="876"/>
    </row>
    <row r="161" spans="1:7" x14ac:dyDescent="0.25">
      <c r="A161" s="2975">
        <v>60</v>
      </c>
      <c r="B161" s="1103" t="s">
        <v>160</v>
      </c>
      <c r="C161" s="346" t="s">
        <v>901</v>
      </c>
      <c r="D161" s="1316" t="s">
        <v>967</v>
      </c>
      <c r="E161" s="1233">
        <v>60</v>
      </c>
      <c r="F161" s="1106">
        <v>60</v>
      </c>
      <c r="G161" s="876"/>
    </row>
    <row r="162" spans="1:7" x14ac:dyDescent="0.25">
      <c r="A162" s="2975">
        <v>5</v>
      </c>
      <c r="B162" s="1103" t="s">
        <v>160</v>
      </c>
      <c r="C162" s="346" t="s">
        <v>901</v>
      </c>
      <c r="D162" s="1316" t="s">
        <v>889</v>
      </c>
      <c r="E162" s="1233">
        <v>50</v>
      </c>
      <c r="F162" s="1106">
        <v>50</v>
      </c>
      <c r="G162" s="876"/>
    </row>
    <row r="163" spans="1:7" ht="22.5" x14ac:dyDescent="0.25">
      <c r="A163" s="2975">
        <v>10</v>
      </c>
      <c r="B163" s="1103" t="s">
        <v>160</v>
      </c>
      <c r="C163" s="346" t="s">
        <v>901</v>
      </c>
      <c r="D163" s="1316" t="s">
        <v>2100</v>
      </c>
      <c r="E163" s="1233">
        <v>10</v>
      </c>
      <c r="F163" s="1106">
        <v>10</v>
      </c>
      <c r="G163" s="876"/>
    </row>
    <row r="164" spans="1:7" x14ac:dyDescent="0.25">
      <c r="A164" s="2975">
        <v>1100</v>
      </c>
      <c r="B164" s="1103" t="s">
        <v>160</v>
      </c>
      <c r="C164" s="346" t="s">
        <v>901</v>
      </c>
      <c r="D164" s="1316" t="s">
        <v>890</v>
      </c>
      <c r="E164" s="1233">
        <v>1550</v>
      </c>
      <c r="F164" s="1106">
        <v>1550</v>
      </c>
      <c r="G164" s="876"/>
    </row>
    <row r="165" spans="1:7" x14ac:dyDescent="0.25">
      <c r="A165" s="2975">
        <v>360</v>
      </c>
      <c r="B165" s="1103" t="s">
        <v>160</v>
      </c>
      <c r="C165" s="346" t="s">
        <v>901</v>
      </c>
      <c r="D165" s="1316" t="s">
        <v>874</v>
      </c>
      <c r="E165" s="1233">
        <v>400</v>
      </c>
      <c r="F165" s="1106">
        <v>400</v>
      </c>
      <c r="G165" s="876"/>
    </row>
    <row r="166" spans="1:7" x14ac:dyDescent="0.25">
      <c r="A166" s="2975">
        <v>10</v>
      </c>
      <c r="B166" s="1103" t="s">
        <v>160</v>
      </c>
      <c r="C166" s="346" t="s">
        <v>901</v>
      </c>
      <c r="D166" s="1316" t="s">
        <v>873</v>
      </c>
      <c r="E166" s="1233">
        <v>10</v>
      </c>
      <c r="F166" s="1106">
        <v>10</v>
      </c>
      <c r="G166" s="876"/>
    </row>
    <row r="167" spans="1:7" x14ac:dyDescent="0.25">
      <c r="A167" s="2974">
        <f>SUM(A168:A177)</f>
        <v>12065</v>
      </c>
      <c r="B167" s="2025" t="s">
        <v>160</v>
      </c>
      <c r="C167" s="2026" t="s">
        <v>902</v>
      </c>
      <c r="D167" s="1315" t="s">
        <v>2105</v>
      </c>
      <c r="E167" s="2947">
        <f>SUM(E168:E177)</f>
        <v>11510</v>
      </c>
      <c r="F167" s="2948">
        <f>SUM(F168:F177)</f>
        <v>11510</v>
      </c>
      <c r="G167" s="2027"/>
    </row>
    <row r="168" spans="1:7" x14ac:dyDescent="0.25">
      <c r="A168" s="2975">
        <v>10</v>
      </c>
      <c r="B168" s="1103" t="s">
        <v>160</v>
      </c>
      <c r="C168" s="346" t="s">
        <v>902</v>
      </c>
      <c r="D168" s="1316" t="s">
        <v>961</v>
      </c>
      <c r="E168" s="1233">
        <v>10</v>
      </c>
      <c r="F168" s="1106">
        <v>10</v>
      </c>
      <c r="G168" s="876"/>
    </row>
    <row r="169" spans="1:7" x14ac:dyDescent="0.25">
      <c r="A169" s="2983">
        <v>250</v>
      </c>
      <c r="B169" s="1103" t="s">
        <v>160</v>
      </c>
      <c r="C169" s="346" t="s">
        <v>902</v>
      </c>
      <c r="D169" s="1316" t="s">
        <v>2098</v>
      </c>
      <c r="E169" s="1233">
        <v>250</v>
      </c>
      <c r="F169" s="1106">
        <v>250</v>
      </c>
      <c r="G169" s="876"/>
    </row>
    <row r="170" spans="1:7" x14ac:dyDescent="0.25">
      <c r="A170" s="2975">
        <v>250</v>
      </c>
      <c r="B170" s="365" t="s">
        <v>160</v>
      </c>
      <c r="C170" s="346" t="s">
        <v>902</v>
      </c>
      <c r="D170" s="1316" t="s">
        <v>1703</v>
      </c>
      <c r="E170" s="539">
        <v>300</v>
      </c>
      <c r="F170" s="1106">
        <v>300</v>
      </c>
      <c r="G170" s="1235"/>
    </row>
    <row r="171" spans="1:7" x14ac:dyDescent="0.25">
      <c r="A171" s="2975">
        <v>1840</v>
      </c>
      <c r="B171" s="365" t="s">
        <v>160</v>
      </c>
      <c r="C171" s="346" t="s">
        <v>902</v>
      </c>
      <c r="D171" s="982" t="s">
        <v>2099</v>
      </c>
      <c r="E171" s="539">
        <v>1840</v>
      </c>
      <c r="F171" s="1106">
        <v>1340</v>
      </c>
      <c r="G171" s="1235"/>
    </row>
    <row r="172" spans="1:7" x14ac:dyDescent="0.25">
      <c r="A172" s="2975">
        <v>2300</v>
      </c>
      <c r="B172" s="365" t="s">
        <v>160</v>
      </c>
      <c r="C172" s="346" t="s">
        <v>902</v>
      </c>
      <c r="D172" s="1316" t="s">
        <v>962</v>
      </c>
      <c r="E172" s="539">
        <v>2300</v>
      </c>
      <c r="F172" s="1106">
        <v>2300</v>
      </c>
      <c r="G172" s="1235"/>
    </row>
    <row r="173" spans="1:7" x14ac:dyDescent="0.25">
      <c r="A173" s="2975">
        <v>5000</v>
      </c>
      <c r="B173" s="365" t="s">
        <v>160</v>
      </c>
      <c r="C173" s="346" t="s">
        <v>902</v>
      </c>
      <c r="D173" s="1316" t="s">
        <v>964</v>
      </c>
      <c r="E173" s="539">
        <v>4500</v>
      </c>
      <c r="F173" s="1106">
        <v>5000</v>
      </c>
      <c r="G173" s="1235"/>
    </row>
    <row r="174" spans="1:7" x14ac:dyDescent="0.25">
      <c r="A174" s="2975">
        <v>20</v>
      </c>
      <c r="B174" s="365" t="s">
        <v>160</v>
      </c>
      <c r="C174" s="346" t="s">
        <v>902</v>
      </c>
      <c r="D174" s="1316" t="s">
        <v>967</v>
      </c>
      <c r="E174" s="539">
        <v>20</v>
      </c>
      <c r="F174" s="1106">
        <v>20</v>
      </c>
      <c r="G174" s="1235"/>
    </row>
    <row r="175" spans="1:7" x14ac:dyDescent="0.25">
      <c r="A175" s="2975">
        <v>355</v>
      </c>
      <c r="B175" s="365" t="s">
        <v>160</v>
      </c>
      <c r="C175" s="346" t="s">
        <v>902</v>
      </c>
      <c r="D175" s="1316" t="s">
        <v>889</v>
      </c>
      <c r="E175" s="539">
        <v>50</v>
      </c>
      <c r="F175" s="1106">
        <v>50</v>
      </c>
      <c r="G175" s="1235"/>
    </row>
    <row r="176" spans="1:7" x14ac:dyDescent="0.25">
      <c r="A176" s="2975">
        <v>1400</v>
      </c>
      <c r="B176" s="365" t="s">
        <v>160</v>
      </c>
      <c r="C176" s="346" t="s">
        <v>902</v>
      </c>
      <c r="D176" s="1316" t="s">
        <v>890</v>
      </c>
      <c r="E176" s="539">
        <v>1600</v>
      </c>
      <c r="F176" s="1106">
        <v>1600</v>
      </c>
      <c r="G176" s="1235"/>
    </row>
    <row r="177" spans="1:7" ht="11.25" customHeight="1" thickBot="1" x14ac:dyDescent="0.3">
      <c r="A177" s="2976">
        <v>640</v>
      </c>
      <c r="B177" s="2463" t="s">
        <v>160</v>
      </c>
      <c r="C177" s="1990" t="s">
        <v>902</v>
      </c>
      <c r="D177" s="2464" t="s">
        <v>874</v>
      </c>
      <c r="E177" s="2972">
        <v>640</v>
      </c>
      <c r="F177" s="1237">
        <v>640</v>
      </c>
      <c r="G177" s="2465"/>
    </row>
    <row r="178" spans="1:7" ht="11.25" customHeight="1" x14ac:dyDescent="0.25"/>
    <row r="180" spans="1:7" ht="15.75" x14ac:dyDescent="0.25">
      <c r="B180" s="161" t="s">
        <v>2468</v>
      </c>
      <c r="C180" s="161"/>
      <c r="D180" s="161"/>
      <c r="E180" s="2431"/>
      <c r="F180" s="2431"/>
      <c r="G180" s="161"/>
    </row>
    <row r="181" spans="1:7" ht="9.75" customHeight="1" thickBot="1" x14ac:dyDescent="0.3">
      <c r="B181" s="661"/>
      <c r="C181" s="661"/>
      <c r="D181" s="661"/>
      <c r="E181" s="2422"/>
      <c r="F181" s="2422"/>
      <c r="G181" s="143" t="s">
        <v>105</v>
      </c>
    </row>
    <row r="182" spans="1:7" x14ac:dyDescent="0.25">
      <c r="A182" s="3279" t="s">
        <v>1828</v>
      </c>
      <c r="B182" s="3230" t="s">
        <v>148</v>
      </c>
      <c r="C182" s="3207" t="s">
        <v>903</v>
      </c>
      <c r="D182" s="3122" t="s">
        <v>270</v>
      </c>
      <c r="E182" s="3281" t="s">
        <v>1951</v>
      </c>
      <c r="F182" s="3283" t="s">
        <v>1952</v>
      </c>
      <c r="G182" s="3241" t="s">
        <v>151</v>
      </c>
    </row>
    <row r="183" spans="1:7" ht="11.25" customHeight="1" thickBot="1" x14ac:dyDescent="0.3">
      <c r="A183" s="3280"/>
      <c r="B183" s="3231"/>
      <c r="C183" s="3208"/>
      <c r="D183" s="3123"/>
      <c r="E183" s="3282"/>
      <c r="F183" s="3284"/>
      <c r="G183" s="3242"/>
    </row>
    <row r="184" spans="1:7" ht="21.75" customHeight="1" thickBot="1" x14ac:dyDescent="0.3">
      <c r="A184" s="147">
        <f>A185</f>
        <v>40000</v>
      </c>
      <c r="B184" s="191" t="s">
        <v>2</v>
      </c>
      <c r="C184" s="192" t="s">
        <v>152</v>
      </c>
      <c r="D184" s="245" t="s">
        <v>153</v>
      </c>
      <c r="E184" s="177">
        <f>E185</f>
        <v>19000</v>
      </c>
      <c r="F184" s="147">
        <f>F185</f>
        <v>19000</v>
      </c>
      <c r="G184" s="671" t="s">
        <v>6</v>
      </c>
    </row>
    <row r="185" spans="1:7" ht="15" customHeight="1" x14ac:dyDescent="0.25">
      <c r="A185" s="2984">
        <f>SUM(A186:A191)</f>
        <v>40000</v>
      </c>
      <c r="B185" s="596" t="s">
        <v>6</v>
      </c>
      <c r="C185" s="2028" t="s">
        <v>6</v>
      </c>
      <c r="D185" s="533" t="s">
        <v>271</v>
      </c>
      <c r="E185" s="1090">
        <f>SUM(E186:E191)</f>
        <v>19000</v>
      </c>
      <c r="F185" s="2989">
        <f t="shared" ref="F185" si="3">SUM(F186:F191)</f>
        <v>19000</v>
      </c>
      <c r="G185" s="2029"/>
    </row>
    <row r="186" spans="1:7" x14ac:dyDescent="0.25">
      <c r="A186" s="2985">
        <v>2000</v>
      </c>
      <c r="B186" s="394" t="s">
        <v>2</v>
      </c>
      <c r="C186" s="44" t="s">
        <v>904</v>
      </c>
      <c r="D186" s="1320" t="s">
        <v>2111</v>
      </c>
      <c r="E186" s="1093">
        <v>0</v>
      </c>
      <c r="F186" s="1094">
        <v>0</v>
      </c>
      <c r="G186" s="719"/>
    </row>
    <row r="187" spans="1:7" ht="12.75" customHeight="1" x14ac:dyDescent="0.25">
      <c r="A187" s="2986">
        <v>3000</v>
      </c>
      <c r="B187" s="422" t="s">
        <v>2</v>
      </c>
      <c r="C187" s="48" t="s">
        <v>1943</v>
      </c>
      <c r="D187" s="1508" t="s">
        <v>2112</v>
      </c>
      <c r="E187" s="1099">
        <v>1000</v>
      </c>
      <c r="F187" s="1100">
        <v>1000</v>
      </c>
      <c r="G187" s="2466"/>
    </row>
    <row r="188" spans="1:7" ht="12.75" customHeight="1" x14ac:dyDescent="0.25">
      <c r="A188" s="2985">
        <v>6000</v>
      </c>
      <c r="B188" s="394" t="s">
        <v>2</v>
      </c>
      <c r="C188" s="44" t="s">
        <v>1446</v>
      </c>
      <c r="D188" s="1484" t="s">
        <v>1448</v>
      </c>
      <c r="E188" s="1099">
        <v>3000</v>
      </c>
      <c r="F188" s="1100">
        <v>3000</v>
      </c>
      <c r="G188" s="2467"/>
    </row>
    <row r="189" spans="1:7" ht="12.75" customHeight="1" x14ac:dyDescent="0.25">
      <c r="A189" s="2985">
        <v>8000</v>
      </c>
      <c r="B189" s="394" t="s">
        <v>2</v>
      </c>
      <c r="C189" s="44" t="s">
        <v>1447</v>
      </c>
      <c r="D189" s="1484" t="s">
        <v>1449</v>
      </c>
      <c r="E189" s="1093">
        <v>3000</v>
      </c>
      <c r="F189" s="1094">
        <v>3000</v>
      </c>
      <c r="G189" s="2467"/>
    </row>
    <row r="190" spans="1:7" x14ac:dyDescent="0.25">
      <c r="A190" s="2987">
        <v>20000</v>
      </c>
      <c r="B190" s="1319" t="s">
        <v>2</v>
      </c>
      <c r="C190" s="70" t="s">
        <v>1553</v>
      </c>
      <c r="D190" s="1924" t="s">
        <v>1942</v>
      </c>
      <c r="E190" s="2949">
        <v>10000</v>
      </c>
      <c r="F190" s="2950">
        <v>10000</v>
      </c>
      <c r="G190" s="2468"/>
    </row>
    <row r="191" spans="1:7" ht="12" thickBot="1" x14ac:dyDescent="0.3">
      <c r="A191" s="2988">
        <v>1000</v>
      </c>
      <c r="B191" s="1032" t="s">
        <v>2</v>
      </c>
      <c r="C191" s="460" t="s">
        <v>1944</v>
      </c>
      <c r="D191" s="1925" t="s">
        <v>1940</v>
      </c>
      <c r="E191" s="1236">
        <v>2000</v>
      </c>
      <c r="F191" s="1237">
        <v>2000</v>
      </c>
      <c r="G191" s="2469"/>
    </row>
    <row r="194" spans="1:7" ht="15.75" x14ac:dyDescent="0.25">
      <c r="B194" s="395" t="s">
        <v>2469</v>
      </c>
      <c r="C194" s="395"/>
      <c r="D194" s="395"/>
      <c r="E194" s="2470"/>
      <c r="F194" s="2470"/>
      <c r="G194" s="395"/>
    </row>
    <row r="195" spans="1:7" ht="12" thickBot="1" x14ac:dyDescent="0.3">
      <c r="B195" s="2471"/>
      <c r="C195" s="2471"/>
      <c r="D195" s="2471"/>
      <c r="E195" s="2472"/>
      <c r="F195" s="2472"/>
      <c r="G195" s="1889" t="s">
        <v>105</v>
      </c>
    </row>
    <row r="196" spans="1:7" x14ac:dyDescent="0.25">
      <c r="A196" s="3279" t="s">
        <v>1828</v>
      </c>
      <c r="B196" s="3243" t="s">
        <v>273</v>
      </c>
      <c r="C196" s="3245" t="s">
        <v>905</v>
      </c>
      <c r="D196" s="3247" t="s">
        <v>906</v>
      </c>
      <c r="E196" s="3281" t="s">
        <v>1951</v>
      </c>
      <c r="F196" s="3283" t="s">
        <v>1952</v>
      </c>
      <c r="G196" s="3241" t="s">
        <v>151</v>
      </c>
    </row>
    <row r="197" spans="1:7" ht="11.25" customHeight="1" thickBot="1" x14ac:dyDescent="0.3">
      <c r="A197" s="3280"/>
      <c r="B197" s="3244"/>
      <c r="C197" s="3246"/>
      <c r="D197" s="3248"/>
      <c r="E197" s="3282"/>
      <c r="F197" s="3284"/>
      <c r="G197" s="3242"/>
    </row>
    <row r="198" spans="1:7" ht="21" customHeight="1" thickBot="1" x14ac:dyDescent="0.3">
      <c r="A198" s="2990">
        <f>A199</f>
        <v>10538.2</v>
      </c>
      <c r="B198" s="1037" t="s">
        <v>1</v>
      </c>
      <c r="C198" s="192" t="s">
        <v>152</v>
      </c>
      <c r="D198" s="1238" t="s">
        <v>907</v>
      </c>
      <c r="E198" s="2990">
        <f>E199</f>
        <v>11418.97</v>
      </c>
      <c r="F198" s="2990">
        <f>F199</f>
        <v>11418.97</v>
      </c>
      <c r="G198" s="671" t="s">
        <v>6</v>
      </c>
    </row>
    <row r="199" spans="1:7" ht="15" customHeight="1" x14ac:dyDescent="0.25">
      <c r="A199" s="2996">
        <f>SUM(A200:A208)</f>
        <v>10538.2</v>
      </c>
      <c r="B199" s="1325" t="s">
        <v>154</v>
      </c>
      <c r="C199" s="1322" t="s">
        <v>6</v>
      </c>
      <c r="D199" s="1323" t="s">
        <v>982</v>
      </c>
      <c r="E199" s="2991">
        <f>SUM(E200:E208)</f>
        <v>11418.97</v>
      </c>
      <c r="F199" s="2992">
        <f>SUM(F200:F208)</f>
        <v>11418.97</v>
      </c>
      <c r="G199" s="1324"/>
    </row>
    <row r="200" spans="1:7" s="728" customFormat="1" x14ac:dyDescent="0.25">
      <c r="A200" s="2997">
        <v>1828.2</v>
      </c>
      <c r="B200" s="1326" t="s">
        <v>160</v>
      </c>
      <c r="C200" s="1239" t="s">
        <v>908</v>
      </c>
      <c r="D200" s="1321" t="s">
        <v>973</v>
      </c>
      <c r="E200" s="1099">
        <v>2108.9699999999998</v>
      </c>
      <c r="F200" s="2993">
        <v>2108.9699999999998</v>
      </c>
      <c r="G200" s="835"/>
    </row>
    <row r="201" spans="1:7" ht="11.25" customHeight="1" x14ac:dyDescent="0.25">
      <c r="A201" s="2997">
        <v>500</v>
      </c>
      <c r="B201" s="1327" t="s">
        <v>160</v>
      </c>
      <c r="C201" s="1240" t="s">
        <v>909</v>
      </c>
      <c r="D201" s="1321" t="s">
        <v>974</v>
      </c>
      <c r="E201" s="1099">
        <v>700</v>
      </c>
      <c r="F201" s="2994">
        <v>700</v>
      </c>
      <c r="G201" s="827"/>
    </row>
    <row r="202" spans="1:7" x14ac:dyDescent="0.25">
      <c r="A202" s="2997">
        <v>3450</v>
      </c>
      <c r="B202" s="1327" t="s">
        <v>160</v>
      </c>
      <c r="C202" s="1240" t="s">
        <v>910</v>
      </c>
      <c r="D202" s="1321" t="s">
        <v>975</v>
      </c>
      <c r="E202" s="1099">
        <v>3500</v>
      </c>
      <c r="F202" s="2994">
        <v>3500</v>
      </c>
      <c r="G202" s="827"/>
    </row>
    <row r="203" spans="1:7" x14ac:dyDescent="0.25">
      <c r="A203" s="2997">
        <v>3450</v>
      </c>
      <c r="B203" s="1327" t="s">
        <v>160</v>
      </c>
      <c r="C203" s="1240" t="s">
        <v>911</v>
      </c>
      <c r="D203" s="1321" t="s">
        <v>976</v>
      </c>
      <c r="E203" s="1099">
        <v>3700</v>
      </c>
      <c r="F203" s="2994">
        <v>3700</v>
      </c>
      <c r="G203" s="827"/>
    </row>
    <row r="204" spans="1:7" x14ac:dyDescent="0.25">
      <c r="A204" s="2997">
        <v>200</v>
      </c>
      <c r="B204" s="1327" t="s">
        <v>160</v>
      </c>
      <c r="C204" s="1241" t="s">
        <v>912</v>
      </c>
      <c r="D204" s="1321" t="s">
        <v>977</v>
      </c>
      <c r="E204" s="1099">
        <v>300</v>
      </c>
      <c r="F204" s="2994">
        <v>300</v>
      </c>
      <c r="G204" s="827"/>
    </row>
    <row r="205" spans="1:7" x14ac:dyDescent="0.25">
      <c r="A205" s="2997">
        <v>800</v>
      </c>
      <c r="B205" s="1327" t="s">
        <v>160</v>
      </c>
      <c r="C205" s="1241" t="s">
        <v>913</v>
      </c>
      <c r="D205" s="1321" t="s">
        <v>978</v>
      </c>
      <c r="E205" s="1099">
        <v>800</v>
      </c>
      <c r="F205" s="2994">
        <v>800</v>
      </c>
      <c r="G205" s="827"/>
    </row>
    <row r="206" spans="1:7" x14ac:dyDescent="0.25">
      <c r="A206" s="2997">
        <v>200</v>
      </c>
      <c r="B206" s="1327" t="s">
        <v>160</v>
      </c>
      <c r="C206" s="1241" t="s">
        <v>914</v>
      </c>
      <c r="D206" s="1321" t="s">
        <v>979</v>
      </c>
      <c r="E206" s="1099">
        <v>200</v>
      </c>
      <c r="F206" s="2994">
        <v>200</v>
      </c>
      <c r="G206" s="827"/>
    </row>
    <row r="207" spans="1:7" x14ac:dyDescent="0.25">
      <c r="A207" s="2997">
        <v>100</v>
      </c>
      <c r="B207" s="1327" t="s">
        <v>160</v>
      </c>
      <c r="C207" s="1240" t="s">
        <v>915</v>
      </c>
      <c r="D207" s="1321" t="s">
        <v>980</v>
      </c>
      <c r="E207" s="1099">
        <v>100</v>
      </c>
      <c r="F207" s="2994">
        <v>100</v>
      </c>
      <c r="G207" s="827"/>
    </row>
    <row r="208" spans="1:7" ht="12.75" customHeight="1" thickBot="1" x14ac:dyDescent="0.3">
      <c r="A208" s="2998">
        <v>10</v>
      </c>
      <c r="B208" s="1328" t="s">
        <v>160</v>
      </c>
      <c r="C208" s="1242" t="s">
        <v>916</v>
      </c>
      <c r="D208" s="1329" t="s">
        <v>981</v>
      </c>
      <c r="E208" s="1099">
        <v>10</v>
      </c>
      <c r="F208" s="2995">
        <v>10</v>
      </c>
      <c r="G208" s="1243"/>
    </row>
    <row r="209" spans="2:7" ht="12.75" customHeight="1" x14ac:dyDescent="0.25">
      <c r="B209" s="3278"/>
      <c r="C209" s="3278"/>
      <c r="D209" s="3278"/>
      <c r="E209" s="3278"/>
      <c r="F209" s="2473"/>
      <c r="G209" s="353"/>
    </row>
    <row r="210" spans="2:7" ht="12.75" customHeight="1" x14ac:dyDescent="0.25">
      <c r="B210" s="353"/>
      <c r="C210" s="353"/>
      <c r="D210" s="353"/>
      <c r="E210" s="2473"/>
      <c r="F210" s="2473"/>
      <c r="G210" s="353"/>
    </row>
  </sheetData>
  <mergeCells count="56">
    <mergeCell ref="A1:G1"/>
    <mergeCell ref="A3:G3"/>
    <mergeCell ref="C5:E5"/>
    <mergeCell ref="C7:C8"/>
    <mergeCell ref="D7:D8"/>
    <mergeCell ref="E7:E8"/>
    <mergeCell ref="G19:G20"/>
    <mergeCell ref="A51:A52"/>
    <mergeCell ref="B51:B52"/>
    <mergeCell ref="C51:C52"/>
    <mergeCell ref="D51:D52"/>
    <mergeCell ref="E51:E52"/>
    <mergeCell ref="F51:F52"/>
    <mergeCell ref="G51:G52"/>
    <mergeCell ref="A19:A20"/>
    <mergeCell ref="B19:B20"/>
    <mergeCell ref="C19:C20"/>
    <mergeCell ref="D19:D20"/>
    <mergeCell ref="E19:E20"/>
    <mergeCell ref="F19:F20"/>
    <mergeCell ref="G67:G68"/>
    <mergeCell ref="A113:A114"/>
    <mergeCell ref="B113:B114"/>
    <mergeCell ref="C113:C114"/>
    <mergeCell ref="D113:D114"/>
    <mergeCell ref="E113:E114"/>
    <mergeCell ref="F113:F114"/>
    <mergeCell ref="G113:G114"/>
    <mergeCell ref="A67:A68"/>
    <mergeCell ref="B67:B68"/>
    <mergeCell ref="C67:C68"/>
    <mergeCell ref="D67:D68"/>
    <mergeCell ref="E67:E68"/>
    <mergeCell ref="F67:F68"/>
    <mergeCell ref="G137:G138"/>
    <mergeCell ref="A182:A183"/>
    <mergeCell ref="B182:B183"/>
    <mergeCell ref="C182:C183"/>
    <mergeCell ref="D182:D183"/>
    <mergeCell ref="E182:E183"/>
    <mergeCell ref="F182:F183"/>
    <mergeCell ref="G182:G183"/>
    <mergeCell ref="A137:A138"/>
    <mergeCell ref="B137:B138"/>
    <mergeCell ref="C137:C138"/>
    <mergeCell ref="D137:D138"/>
    <mergeCell ref="E137:E138"/>
    <mergeCell ref="F137:F138"/>
    <mergeCell ref="G196:G197"/>
    <mergeCell ref="B209:E209"/>
    <mergeCell ref="A196:A197"/>
    <mergeCell ref="B196:B197"/>
    <mergeCell ref="C196:C197"/>
    <mergeCell ref="D196:D197"/>
    <mergeCell ref="E196:E197"/>
    <mergeCell ref="F196:F197"/>
  </mergeCells>
  <conditionalFormatting sqref="A199:A207">
    <cfRule type="expression" dxfId="1" priority="2">
      <formula>#REF!&lt;&gt;0</formula>
    </cfRule>
  </conditionalFormatting>
  <conditionalFormatting sqref="D31 D59 G60 D71">
    <cfRule type="expression" dxfId="0" priority="1">
      <formula>#REF!&lt;&gt;0</formula>
    </cfRule>
  </conditionalFormatting>
  <printOptions horizontalCentered="1"/>
  <pageMargins left="0.19685039370078741" right="0.19685039370078741" top="0.39370078740157483" bottom="0.19685039370078741" header="0.11811023622047245" footer="0.11811023622047245"/>
  <pageSetup paperSize="9" scale="91" fitToHeight="4" orientation="portrait" r:id="rId1"/>
  <headerFooter alignWithMargins="0"/>
  <rowBreaks count="2" manualBreakCount="2">
    <brk id="62" max="6" man="1"/>
    <brk id="191" max="6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</sheetPr>
  <dimension ref="A1:G21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140625" style="609"/>
    <col min="2" max="2" width="3.5703125" style="659" customWidth="1"/>
    <col min="3" max="3" width="10" style="609" customWidth="1"/>
    <col min="4" max="4" width="45.140625" style="609" customWidth="1"/>
    <col min="5" max="6" width="10.140625" style="609" customWidth="1"/>
    <col min="7" max="7" width="15.42578125" style="609" customWidth="1"/>
    <col min="8" max="16384" width="9.140625" style="609"/>
  </cols>
  <sheetData>
    <row r="1" spans="1:7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</row>
    <row r="2" spans="1:7" ht="12.75" customHeight="1" x14ac:dyDescent="0.2"/>
    <row r="3" spans="1:7" s="3" customFormat="1" ht="15.75" x14ac:dyDescent="0.2">
      <c r="A3" s="3288" t="s">
        <v>1508</v>
      </c>
      <c r="B3" s="3288"/>
      <c r="C3" s="3288"/>
      <c r="D3" s="3288"/>
      <c r="E3" s="3288"/>
      <c r="F3" s="3288"/>
      <c r="G3" s="3288"/>
    </row>
    <row r="4" spans="1:7" s="3" customFormat="1" ht="15.75" x14ac:dyDescent="0.25">
      <c r="B4" s="139"/>
      <c r="C4" s="139"/>
      <c r="D4" s="139"/>
      <c r="E4" s="139"/>
      <c r="F4" s="139"/>
      <c r="G4" s="139"/>
    </row>
    <row r="5" spans="1:7" s="140" customFormat="1" ht="15.75" customHeight="1" x14ac:dyDescent="0.25">
      <c r="B5" s="141"/>
      <c r="C5" s="3145" t="s">
        <v>1949</v>
      </c>
      <c r="D5" s="3145"/>
      <c r="E5" s="3145"/>
      <c r="F5" s="142"/>
      <c r="G5" s="142"/>
    </row>
    <row r="6" spans="1:7" s="660" customFormat="1" ht="12" thickBot="1" x14ac:dyDescent="0.3">
      <c r="B6" s="661"/>
      <c r="C6" s="661"/>
      <c r="D6" s="661"/>
      <c r="E6" s="143" t="s">
        <v>105</v>
      </c>
      <c r="F6" s="143"/>
      <c r="G6" s="662"/>
    </row>
    <row r="7" spans="1:7" s="663" customFormat="1" ht="12.75" customHeight="1" x14ac:dyDescent="0.25">
      <c r="B7" s="788"/>
      <c r="C7" s="3203" t="s">
        <v>135</v>
      </c>
      <c r="D7" s="3122" t="s">
        <v>136</v>
      </c>
      <c r="E7" s="3128" t="s">
        <v>1950</v>
      </c>
      <c r="F7" s="79"/>
    </row>
    <row r="8" spans="1:7" s="660" customFormat="1" ht="12.75" customHeight="1" thickBot="1" x14ac:dyDescent="0.3">
      <c r="B8" s="788"/>
      <c r="C8" s="3204"/>
      <c r="D8" s="3123"/>
      <c r="E8" s="3129"/>
      <c r="F8" s="79"/>
    </row>
    <row r="9" spans="1:7" s="660" customFormat="1" ht="12.75" customHeight="1" thickBot="1" x14ac:dyDescent="0.3">
      <c r="B9" s="144"/>
      <c r="C9" s="145" t="s">
        <v>288</v>
      </c>
      <c r="D9" s="146" t="s">
        <v>289</v>
      </c>
      <c r="E9" s="147">
        <f>(SUM(E10:E12))</f>
        <v>25000</v>
      </c>
      <c r="F9" s="148"/>
    </row>
    <row r="10" spans="1:7" s="665" customFormat="1" ht="12.75" customHeight="1" x14ac:dyDescent="0.2">
      <c r="B10" s="149"/>
      <c r="C10" s="872" t="s">
        <v>379</v>
      </c>
      <c r="D10" s="490" t="s">
        <v>380</v>
      </c>
      <c r="E10" s="491">
        <f>F19</f>
        <v>25000</v>
      </c>
      <c r="F10" s="492"/>
      <c r="G10" s="666"/>
    </row>
    <row r="11" spans="1:7" s="665" customFormat="1" ht="12.75" customHeight="1" x14ac:dyDescent="0.2">
      <c r="B11" s="149"/>
      <c r="C11" s="1244" t="s">
        <v>140</v>
      </c>
      <c r="D11" s="1245" t="s">
        <v>141</v>
      </c>
      <c r="E11" s="156">
        <v>0</v>
      </c>
      <c r="F11" s="153"/>
      <c r="G11" s="666"/>
    </row>
    <row r="12" spans="1:7" s="665" customFormat="1" ht="12.75" customHeight="1" thickBot="1" x14ac:dyDescent="0.25">
      <c r="B12" s="149"/>
      <c r="C12" s="1257" t="s">
        <v>144</v>
      </c>
      <c r="D12" s="1258" t="s">
        <v>1364</v>
      </c>
      <c r="E12" s="1123">
        <v>0</v>
      </c>
      <c r="F12" s="158"/>
    </row>
    <row r="13" spans="1:7" s="665" customFormat="1" ht="12.75" customHeight="1" x14ac:dyDescent="0.2">
      <c r="B13" s="149"/>
      <c r="C13" s="916"/>
      <c r="D13" s="917"/>
      <c r="E13" s="158"/>
      <c r="F13" s="158"/>
    </row>
    <row r="14" spans="1:7" s="3" customFormat="1" ht="12.75" customHeight="1" x14ac:dyDescent="0.25">
      <c r="B14" s="159"/>
      <c r="C14" s="2"/>
      <c r="D14" s="2"/>
      <c r="E14" s="2"/>
      <c r="F14" s="2"/>
      <c r="G14" s="2"/>
    </row>
    <row r="15" spans="1:7" ht="18.75" customHeight="1" x14ac:dyDescent="0.2">
      <c r="B15" s="161" t="s">
        <v>1650</v>
      </c>
      <c r="C15" s="161"/>
      <c r="D15" s="161"/>
      <c r="E15" s="161"/>
      <c r="F15" s="161"/>
      <c r="G15" s="161"/>
    </row>
    <row r="16" spans="1:7" ht="12.75" customHeight="1" thickBot="1" x14ac:dyDescent="0.25">
      <c r="B16" s="661"/>
      <c r="C16" s="661"/>
      <c r="D16" s="661"/>
      <c r="E16" s="661"/>
      <c r="F16" s="143"/>
      <c r="G16" s="143" t="s">
        <v>105</v>
      </c>
    </row>
    <row r="17" spans="1:7" ht="12.75" customHeight="1" x14ac:dyDescent="0.2">
      <c r="A17" s="3116" t="s">
        <v>1828</v>
      </c>
      <c r="B17" s="3138" t="s">
        <v>273</v>
      </c>
      <c r="C17" s="3140" t="s">
        <v>917</v>
      </c>
      <c r="D17" s="3122" t="s">
        <v>389</v>
      </c>
      <c r="E17" s="3219" t="s">
        <v>1951</v>
      </c>
      <c r="F17" s="3128" t="s">
        <v>1952</v>
      </c>
      <c r="G17" s="3241" t="s">
        <v>151</v>
      </c>
    </row>
    <row r="18" spans="1:7" ht="18" customHeight="1" thickBot="1" x14ac:dyDescent="0.25">
      <c r="A18" s="3117"/>
      <c r="B18" s="3163"/>
      <c r="C18" s="3160"/>
      <c r="D18" s="3123"/>
      <c r="E18" s="3220"/>
      <c r="F18" s="3156"/>
      <c r="G18" s="3242"/>
    </row>
    <row r="19" spans="1:7" ht="15" customHeight="1" thickBot="1" x14ac:dyDescent="0.25">
      <c r="A19" s="804">
        <f>SUM(A20:A20)</f>
        <v>25000</v>
      </c>
      <c r="B19" s="175" t="s">
        <v>2</v>
      </c>
      <c r="C19" s="370" t="s">
        <v>392</v>
      </c>
      <c r="D19" s="245" t="s">
        <v>153</v>
      </c>
      <c r="E19" s="804">
        <f>SUM(E20:E20)</f>
        <v>25000</v>
      </c>
      <c r="F19" s="803">
        <f>F20</f>
        <v>25000</v>
      </c>
      <c r="G19" s="671" t="s">
        <v>6</v>
      </c>
    </row>
    <row r="20" spans="1:7" ht="23.25" thickBot="1" x14ac:dyDescent="0.25">
      <c r="A20" s="1246">
        <v>25000</v>
      </c>
      <c r="B20" s="1247" t="s">
        <v>154</v>
      </c>
      <c r="C20" s="1248" t="s">
        <v>918</v>
      </c>
      <c r="D20" s="1249" t="s">
        <v>919</v>
      </c>
      <c r="E20" s="962">
        <v>25000</v>
      </c>
      <c r="F20" s="1250">
        <v>25000</v>
      </c>
      <c r="G20" s="1251"/>
    </row>
    <row r="21" spans="1:7" ht="12.75" customHeight="1" x14ac:dyDescent="0.2"/>
  </sheetData>
  <mergeCells count="13">
    <mergeCell ref="A1:G1"/>
    <mergeCell ref="A3:G3"/>
    <mergeCell ref="C5:E5"/>
    <mergeCell ref="C7:C8"/>
    <mergeCell ref="D7:D8"/>
    <mergeCell ref="E7:E8"/>
    <mergeCell ref="G17:G18"/>
    <mergeCell ref="A17:A18"/>
    <mergeCell ref="B17:B18"/>
    <mergeCell ref="C17:C18"/>
    <mergeCell ref="D17:D18"/>
    <mergeCell ref="E17:E18"/>
    <mergeCell ref="F17:F1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000"/>
  </sheetPr>
  <dimension ref="A1:G22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140625" style="609"/>
    <col min="2" max="2" width="3.5703125" style="659" customWidth="1"/>
    <col min="3" max="3" width="11.140625" style="609" customWidth="1"/>
    <col min="4" max="4" width="45.140625" style="609" customWidth="1"/>
    <col min="5" max="6" width="10.140625" style="609" customWidth="1"/>
    <col min="7" max="7" width="15.42578125" style="609" customWidth="1"/>
    <col min="8" max="16384" width="9.140625" style="609"/>
  </cols>
  <sheetData>
    <row r="1" spans="1:7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</row>
    <row r="2" spans="1:7" ht="12.75" customHeight="1" x14ac:dyDescent="0.2"/>
    <row r="3" spans="1:7" s="3" customFormat="1" ht="15.75" x14ac:dyDescent="0.2">
      <c r="A3" s="3288" t="s">
        <v>538</v>
      </c>
      <c r="B3" s="3288"/>
      <c r="C3" s="3288"/>
      <c r="D3" s="3288"/>
      <c r="E3" s="3288"/>
      <c r="F3" s="3288"/>
      <c r="G3" s="3288"/>
    </row>
    <row r="4" spans="1:7" s="3" customFormat="1" ht="15.75" x14ac:dyDescent="0.25">
      <c r="B4" s="139"/>
      <c r="C4" s="139"/>
      <c r="D4" s="139"/>
      <c r="E4" s="139"/>
      <c r="F4" s="139"/>
      <c r="G4" s="139"/>
    </row>
    <row r="5" spans="1:7" s="140" customFormat="1" ht="15.75" customHeight="1" x14ac:dyDescent="0.25">
      <c r="B5" s="141"/>
      <c r="C5" s="3145" t="s">
        <v>1949</v>
      </c>
      <c r="D5" s="3145"/>
      <c r="E5" s="3145"/>
      <c r="F5" s="142"/>
      <c r="G5" s="142"/>
    </row>
    <row r="6" spans="1:7" s="660" customFormat="1" ht="12" thickBot="1" x14ac:dyDescent="0.3">
      <c r="B6" s="661"/>
      <c r="C6" s="661"/>
      <c r="D6" s="661"/>
      <c r="E6" s="143" t="s">
        <v>105</v>
      </c>
      <c r="F6" s="143"/>
      <c r="G6" s="662"/>
    </row>
    <row r="7" spans="1:7" s="663" customFormat="1" ht="12.75" customHeight="1" x14ac:dyDescent="0.25">
      <c r="B7" s="788"/>
      <c r="C7" s="3203" t="s">
        <v>135</v>
      </c>
      <c r="D7" s="3122" t="s">
        <v>136</v>
      </c>
      <c r="E7" s="3128" t="s">
        <v>1950</v>
      </c>
      <c r="F7" s="79"/>
    </row>
    <row r="8" spans="1:7" s="660" customFormat="1" ht="12.75" customHeight="1" thickBot="1" x14ac:dyDescent="0.3">
      <c r="B8" s="788"/>
      <c r="C8" s="3204"/>
      <c r="D8" s="3123"/>
      <c r="E8" s="3129"/>
      <c r="F8" s="79"/>
    </row>
    <row r="9" spans="1:7" s="660" customFormat="1" ht="12.75" customHeight="1" thickBot="1" x14ac:dyDescent="0.3">
      <c r="B9" s="144"/>
      <c r="C9" s="145" t="s">
        <v>288</v>
      </c>
      <c r="D9" s="146" t="s">
        <v>289</v>
      </c>
      <c r="E9" s="147">
        <f>(SUM(E10:E10))</f>
        <v>3235.2</v>
      </c>
      <c r="F9" s="148"/>
    </row>
    <row r="10" spans="1:7" s="665" customFormat="1" ht="12.75" customHeight="1" thickBot="1" x14ac:dyDescent="0.25">
      <c r="B10" s="149"/>
      <c r="C10" s="1257" t="s">
        <v>140</v>
      </c>
      <c r="D10" s="1258" t="s">
        <v>141</v>
      </c>
      <c r="E10" s="1123">
        <f>F18</f>
        <v>3235.2</v>
      </c>
      <c r="F10" s="153"/>
      <c r="G10" s="666"/>
    </row>
    <row r="11" spans="1:7" s="665" customFormat="1" ht="12.75" customHeight="1" x14ac:dyDescent="0.2">
      <c r="B11" s="149"/>
      <c r="C11" s="916"/>
      <c r="D11" s="917"/>
      <c r="E11" s="158"/>
      <c r="F11" s="158"/>
    </row>
    <row r="12" spans="1:7" s="3" customFormat="1" ht="12.75" customHeight="1" x14ac:dyDescent="0.25">
      <c r="B12" s="159"/>
      <c r="C12" s="2"/>
      <c r="D12" s="2"/>
      <c r="E12" s="2"/>
      <c r="F12" s="2"/>
      <c r="G12" s="2"/>
    </row>
    <row r="13" spans="1:7" ht="12.75" customHeight="1" x14ac:dyDescent="0.2"/>
    <row r="14" spans="1:7" ht="18.75" customHeight="1" x14ac:dyDescent="0.2">
      <c r="B14" s="161" t="s">
        <v>920</v>
      </c>
      <c r="C14" s="161"/>
      <c r="D14" s="161"/>
      <c r="E14" s="161"/>
      <c r="F14" s="161"/>
      <c r="G14" s="161"/>
    </row>
    <row r="15" spans="1:7" ht="12.75" customHeight="1" thickBot="1" x14ac:dyDescent="0.25">
      <c r="B15" s="661"/>
      <c r="C15" s="661"/>
      <c r="D15" s="661"/>
      <c r="E15" s="190"/>
      <c r="F15" s="190"/>
      <c r="G15" s="190" t="s">
        <v>105</v>
      </c>
    </row>
    <row r="16" spans="1:7" ht="12.75" customHeight="1" x14ac:dyDescent="0.2">
      <c r="A16" s="3116" t="s">
        <v>1828</v>
      </c>
      <c r="B16" s="3203" t="s">
        <v>148</v>
      </c>
      <c r="C16" s="3207" t="s">
        <v>921</v>
      </c>
      <c r="D16" s="3143" t="s">
        <v>180</v>
      </c>
      <c r="E16" s="3219" t="s">
        <v>1951</v>
      </c>
      <c r="F16" s="3128" t="s">
        <v>1952</v>
      </c>
      <c r="G16" s="3241" t="s">
        <v>151</v>
      </c>
    </row>
    <row r="17" spans="1:7" ht="16.5" customHeight="1" thickBot="1" x14ac:dyDescent="0.25">
      <c r="A17" s="3117"/>
      <c r="B17" s="3204"/>
      <c r="C17" s="3208"/>
      <c r="D17" s="3144"/>
      <c r="E17" s="3220"/>
      <c r="F17" s="3156"/>
      <c r="G17" s="3242"/>
    </row>
    <row r="18" spans="1:7" ht="15" customHeight="1" thickBot="1" x14ac:dyDescent="0.25">
      <c r="A18" s="147">
        <f>SUM(A19:A20)</f>
        <v>3000</v>
      </c>
      <c r="B18" s="145" t="s">
        <v>2</v>
      </c>
      <c r="C18" s="370" t="s">
        <v>152</v>
      </c>
      <c r="D18" s="146" t="s">
        <v>153</v>
      </c>
      <c r="E18" s="147">
        <f>SUM(E19:E20)</f>
        <v>3235.2</v>
      </c>
      <c r="F18" s="147">
        <f>F19+F20</f>
        <v>3235.2</v>
      </c>
      <c r="G18" s="671" t="s">
        <v>6</v>
      </c>
    </row>
    <row r="19" spans="1:7" ht="16.5" customHeight="1" x14ac:dyDescent="0.2">
      <c r="A19" s="1252">
        <v>1019</v>
      </c>
      <c r="B19" s="1082" t="s">
        <v>160</v>
      </c>
      <c r="C19" s="1253" t="s">
        <v>923</v>
      </c>
      <c r="D19" s="1256" t="s">
        <v>922</v>
      </c>
      <c r="E19" s="1254">
        <v>1035.2</v>
      </c>
      <c r="F19" s="1255">
        <v>1035.2</v>
      </c>
      <c r="G19" s="3289"/>
    </row>
    <row r="20" spans="1:7" s="630" customFormat="1" ht="16.5" customHeight="1" thickBot="1" x14ac:dyDescent="0.3">
      <c r="A20" s="480">
        <v>1981</v>
      </c>
      <c r="B20" s="1914" t="s">
        <v>160</v>
      </c>
      <c r="C20" s="1913" t="s">
        <v>924</v>
      </c>
      <c r="D20" s="1190" t="s">
        <v>925</v>
      </c>
      <c r="E20" s="483">
        <v>2200</v>
      </c>
      <c r="F20" s="484">
        <v>2200</v>
      </c>
      <c r="G20" s="3290"/>
    </row>
    <row r="21" spans="1:7" ht="12.75" customHeight="1" x14ac:dyDescent="0.2">
      <c r="E21" s="167"/>
    </row>
    <row r="22" spans="1:7" ht="12.75" customHeight="1" x14ac:dyDescent="0.2"/>
  </sheetData>
  <mergeCells count="14">
    <mergeCell ref="A1:G1"/>
    <mergeCell ref="A3:G3"/>
    <mergeCell ref="C5:E5"/>
    <mergeCell ref="C7:C8"/>
    <mergeCell ref="D7:D8"/>
    <mergeCell ref="E7:E8"/>
    <mergeCell ref="G19:G20"/>
    <mergeCell ref="A16:A17"/>
    <mergeCell ref="B16:B17"/>
    <mergeCell ref="C16:C17"/>
    <mergeCell ref="D16:D17"/>
    <mergeCell ref="E16:E17"/>
    <mergeCell ref="F16:F17"/>
    <mergeCell ref="G16:G17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C000"/>
  </sheetPr>
  <dimension ref="A1:G87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7109375" style="609" customWidth="1"/>
    <col min="2" max="2" width="3.5703125" style="659" customWidth="1"/>
    <col min="3" max="3" width="11.140625" style="609" customWidth="1"/>
    <col min="4" max="4" width="45.140625" style="609" customWidth="1"/>
    <col min="5" max="5" width="11" style="609" customWidth="1"/>
    <col min="6" max="6" width="11.7109375" style="609" customWidth="1"/>
    <col min="7" max="7" width="12.85546875" style="609" customWidth="1"/>
    <col min="8" max="16384" width="9.140625" style="609"/>
  </cols>
  <sheetData>
    <row r="1" spans="1:7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</row>
    <row r="2" spans="1:7" ht="12.75" customHeight="1" x14ac:dyDescent="0.2"/>
    <row r="3" spans="1:7" s="3" customFormat="1" ht="15.75" x14ac:dyDescent="0.2">
      <c r="A3" s="3288" t="s">
        <v>1284</v>
      </c>
      <c r="B3" s="3288"/>
      <c r="C3" s="3288"/>
      <c r="D3" s="3288"/>
      <c r="E3" s="3288"/>
      <c r="F3" s="3288"/>
      <c r="G3" s="3288"/>
    </row>
    <row r="4" spans="1:7" s="3" customFormat="1" ht="15.75" x14ac:dyDescent="0.25">
      <c r="B4" s="139"/>
      <c r="C4" s="139"/>
      <c r="D4" s="139"/>
      <c r="E4" s="139"/>
      <c r="F4" s="139"/>
      <c r="G4" s="139"/>
    </row>
    <row r="5" spans="1:7" s="140" customFormat="1" ht="15.75" customHeight="1" x14ac:dyDescent="0.25">
      <c r="B5" s="141"/>
      <c r="C5" s="3145" t="s">
        <v>1949</v>
      </c>
      <c r="D5" s="3145"/>
      <c r="E5" s="3145"/>
      <c r="F5" s="142"/>
      <c r="G5" s="142"/>
    </row>
    <row r="6" spans="1:7" s="660" customFormat="1" ht="12" thickBot="1" x14ac:dyDescent="0.3">
      <c r="B6" s="661"/>
      <c r="C6" s="661"/>
      <c r="D6" s="661"/>
      <c r="E6" s="143" t="s">
        <v>105</v>
      </c>
      <c r="F6" s="143"/>
      <c r="G6" s="662"/>
    </row>
    <row r="7" spans="1:7" s="663" customFormat="1" ht="12.75" customHeight="1" x14ac:dyDescent="0.25">
      <c r="B7" s="788"/>
      <c r="C7" s="3203" t="s">
        <v>135</v>
      </c>
      <c r="D7" s="3122" t="s">
        <v>136</v>
      </c>
      <c r="E7" s="3128" t="s">
        <v>1950</v>
      </c>
      <c r="F7" s="79"/>
    </row>
    <row r="8" spans="1:7" s="660" customFormat="1" ht="12.75" customHeight="1" thickBot="1" x14ac:dyDescent="0.3">
      <c r="B8" s="788"/>
      <c r="C8" s="3204"/>
      <c r="D8" s="3123"/>
      <c r="E8" s="3129"/>
      <c r="F8" s="79"/>
    </row>
    <row r="9" spans="1:7" s="660" customFormat="1" ht="12.75" customHeight="1" thickBot="1" x14ac:dyDescent="0.3">
      <c r="B9" s="144"/>
      <c r="C9" s="145" t="s">
        <v>288</v>
      </c>
      <c r="D9" s="146" t="s">
        <v>289</v>
      </c>
      <c r="E9" s="1571">
        <f>SUM(E10:E14)</f>
        <v>1293333.7860000001</v>
      </c>
      <c r="F9" s="148"/>
    </row>
    <row r="10" spans="1:7" s="665" customFormat="1" ht="12.75" customHeight="1" x14ac:dyDescent="0.2">
      <c r="B10" s="149"/>
      <c r="C10" s="872" t="s">
        <v>140</v>
      </c>
      <c r="D10" s="790" t="s">
        <v>141</v>
      </c>
      <c r="E10" s="2251">
        <f>E21</f>
        <v>43181.22</v>
      </c>
      <c r="F10" s="153"/>
      <c r="G10" s="666"/>
    </row>
    <row r="11" spans="1:7" s="665" customFormat="1" ht="12.75" customHeight="1" x14ac:dyDescent="0.2">
      <c r="B11" s="149"/>
      <c r="C11" s="154" t="s">
        <v>142</v>
      </c>
      <c r="D11" s="155" t="s">
        <v>143</v>
      </c>
      <c r="E11" s="2252">
        <f>F37</f>
        <v>27478.959999999999</v>
      </c>
      <c r="F11" s="153"/>
      <c r="G11" s="666"/>
    </row>
    <row r="12" spans="1:7" s="665" customFormat="1" ht="12.75" customHeight="1" x14ac:dyDescent="0.2">
      <c r="B12" s="149"/>
      <c r="C12" s="154" t="s">
        <v>1936</v>
      </c>
      <c r="D12" s="155" t="s">
        <v>1937</v>
      </c>
      <c r="E12" s="2252">
        <f>F62</f>
        <v>1062202.7150000001</v>
      </c>
      <c r="F12" s="153"/>
      <c r="G12" s="666"/>
    </row>
    <row r="13" spans="1:7" s="665" customFormat="1" ht="12.75" customHeight="1" x14ac:dyDescent="0.2">
      <c r="B13" s="149"/>
      <c r="C13" s="154" t="s">
        <v>1936</v>
      </c>
      <c r="D13" s="155" t="s">
        <v>2289</v>
      </c>
      <c r="E13" s="2252">
        <f>F71</f>
        <v>160470.891</v>
      </c>
      <c r="F13" s="153"/>
      <c r="G13" s="666"/>
    </row>
    <row r="14" spans="1:7" s="665" customFormat="1" ht="12.75" customHeight="1" thickBot="1" x14ac:dyDescent="0.25">
      <c r="B14" s="149"/>
      <c r="C14" s="1257" t="s">
        <v>290</v>
      </c>
      <c r="D14" s="1258" t="s">
        <v>1371</v>
      </c>
      <c r="E14" s="2253">
        <f>F79</f>
        <v>0</v>
      </c>
      <c r="F14" s="153"/>
      <c r="G14" s="666"/>
    </row>
    <row r="15" spans="1:7" s="665" customFormat="1" ht="12.75" customHeight="1" x14ac:dyDescent="0.2">
      <c r="B15" s="149"/>
      <c r="C15" s="916"/>
      <c r="D15" s="917"/>
      <c r="E15" s="158"/>
      <c r="F15" s="158"/>
    </row>
    <row r="16" spans="1:7" ht="12.75" customHeight="1" x14ac:dyDescent="0.2"/>
    <row r="17" spans="1:7" ht="18.75" customHeight="1" x14ac:dyDescent="0.2">
      <c r="B17" s="161" t="s">
        <v>1285</v>
      </c>
      <c r="C17" s="161"/>
      <c r="D17" s="161"/>
      <c r="E17" s="161"/>
      <c r="F17" s="161"/>
      <c r="G17" s="161"/>
    </row>
    <row r="18" spans="1:7" ht="12.75" customHeight="1" thickBot="1" x14ac:dyDescent="0.25">
      <c r="A18" s="630"/>
      <c r="B18" s="661"/>
      <c r="C18" s="661"/>
      <c r="D18" s="661"/>
      <c r="E18" s="190"/>
      <c r="F18" s="190"/>
      <c r="G18" s="143" t="s">
        <v>105</v>
      </c>
    </row>
    <row r="19" spans="1:7" ht="12.75" customHeight="1" x14ac:dyDescent="0.2">
      <c r="A19" s="3116" t="s">
        <v>1828</v>
      </c>
      <c r="B19" s="3138" t="s">
        <v>273</v>
      </c>
      <c r="C19" s="3140" t="s">
        <v>1543</v>
      </c>
      <c r="D19" s="3143" t="s">
        <v>180</v>
      </c>
      <c r="E19" s="3219" t="s">
        <v>1951</v>
      </c>
      <c r="F19" s="3128" t="s">
        <v>1952</v>
      </c>
      <c r="G19" s="3241" t="s">
        <v>151</v>
      </c>
    </row>
    <row r="20" spans="1:7" ht="12.75" customHeight="1" thickBot="1" x14ac:dyDescent="0.25">
      <c r="A20" s="3117"/>
      <c r="B20" s="3163"/>
      <c r="C20" s="3160"/>
      <c r="D20" s="3144"/>
      <c r="E20" s="3220"/>
      <c r="F20" s="3156"/>
      <c r="G20" s="3242"/>
    </row>
    <row r="21" spans="1:7" ht="12.75" customHeight="1" thickBot="1" x14ac:dyDescent="0.25">
      <c r="A21" s="147">
        <f>A22+A26</f>
        <v>32679.62</v>
      </c>
      <c r="B21" s="245" t="s">
        <v>2</v>
      </c>
      <c r="C21" s="370" t="s">
        <v>152</v>
      </c>
      <c r="D21" s="146" t="s">
        <v>153</v>
      </c>
      <c r="E21" s="147">
        <f>E22+E26</f>
        <v>43181.22</v>
      </c>
      <c r="F21" s="147">
        <f>F22+F26</f>
        <v>43181.22</v>
      </c>
      <c r="G21" s="671" t="s">
        <v>6</v>
      </c>
    </row>
    <row r="22" spans="1:7" ht="12.75" customHeight="1" x14ac:dyDescent="0.2">
      <c r="A22" s="1089">
        <f>SUM(A23:A25)</f>
        <v>3592</v>
      </c>
      <c r="B22" s="746" t="s">
        <v>154</v>
      </c>
      <c r="C22" s="1915" t="s">
        <v>6</v>
      </c>
      <c r="D22" s="1916" t="s">
        <v>557</v>
      </c>
      <c r="E22" s="1090">
        <f>SUM(E23:E25)</f>
        <v>3592</v>
      </c>
      <c r="F22" s="1091">
        <f>SUM(F23:F25)</f>
        <v>3592</v>
      </c>
      <c r="G22" s="969"/>
    </row>
    <row r="23" spans="1:7" ht="12.75" customHeight="1" x14ac:dyDescent="0.2">
      <c r="A23" s="823">
        <v>3120</v>
      </c>
      <c r="B23" s="1993" t="s">
        <v>160</v>
      </c>
      <c r="C23" s="346" t="s">
        <v>558</v>
      </c>
      <c r="D23" s="831" t="s">
        <v>513</v>
      </c>
      <c r="E23" s="825">
        <v>3120</v>
      </c>
      <c r="F23" s="826">
        <v>3120</v>
      </c>
      <c r="G23" s="201"/>
    </row>
    <row r="24" spans="1:7" ht="12.75" customHeight="1" x14ac:dyDescent="0.2">
      <c r="A24" s="823">
        <v>100</v>
      </c>
      <c r="B24" s="1994" t="s">
        <v>160</v>
      </c>
      <c r="C24" s="830" t="s">
        <v>558</v>
      </c>
      <c r="D24" s="603" t="s">
        <v>1932</v>
      </c>
      <c r="E24" s="825">
        <v>100</v>
      </c>
      <c r="F24" s="826">
        <v>100</v>
      </c>
      <c r="G24" s="201"/>
    </row>
    <row r="25" spans="1:7" ht="12.75" customHeight="1" x14ac:dyDescent="0.2">
      <c r="A25" s="850">
        <v>372</v>
      </c>
      <c r="B25" s="1993" t="s">
        <v>160</v>
      </c>
      <c r="C25" s="2009" t="s">
        <v>559</v>
      </c>
      <c r="D25" s="718" t="s">
        <v>560</v>
      </c>
      <c r="E25" s="852">
        <v>372</v>
      </c>
      <c r="F25" s="853">
        <v>372</v>
      </c>
      <c r="G25" s="1926"/>
    </row>
    <row r="26" spans="1:7" ht="12.75" customHeight="1" x14ac:dyDescent="0.2">
      <c r="A26" s="2031">
        <f>SUM(A27:A30)</f>
        <v>29087.62</v>
      </c>
      <c r="B26" s="895" t="s">
        <v>154</v>
      </c>
      <c r="C26" s="2034" t="s">
        <v>6</v>
      </c>
      <c r="D26" s="2032" t="s">
        <v>561</v>
      </c>
      <c r="E26" s="1095">
        <f>SUM(E27:E30)</f>
        <v>39589.22</v>
      </c>
      <c r="F26" s="1096">
        <f>SUM(F27:F30)</f>
        <v>39589.22</v>
      </c>
      <c r="G26" s="978"/>
    </row>
    <row r="27" spans="1:7" ht="12.75" customHeight="1" x14ac:dyDescent="0.2">
      <c r="A27" s="836">
        <v>10</v>
      </c>
      <c r="B27" s="2033" t="s">
        <v>160</v>
      </c>
      <c r="C27" s="2035" t="s">
        <v>930</v>
      </c>
      <c r="D27" s="828" t="s">
        <v>927</v>
      </c>
      <c r="E27" s="837">
        <v>10</v>
      </c>
      <c r="F27" s="838">
        <v>10</v>
      </c>
      <c r="G27" s="827"/>
    </row>
    <row r="28" spans="1:7" ht="12.75" customHeight="1" x14ac:dyDescent="0.2">
      <c r="A28" s="735">
        <v>4541.3599999999997</v>
      </c>
      <c r="B28" s="1442" t="s">
        <v>160</v>
      </c>
      <c r="C28" s="2036" t="s">
        <v>933</v>
      </c>
      <c r="D28" s="841" t="s">
        <v>928</v>
      </c>
      <c r="E28" s="708">
        <v>4698.66</v>
      </c>
      <c r="F28" s="709">
        <v>4698.66</v>
      </c>
      <c r="G28" s="827"/>
    </row>
    <row r="29" spans="1:7" x14ac:dyDescent="0.2">
      <c r="A29" s="735">
        <v>4000</v>
      </c>
      <c r="B29" s="1442" t="s">
        <v>160</v>
      </c>
      <c r="C29" s="2036" t="s">
        <v>931</v>
      </c>
      <c r="D29" s="1575" t="s">
        <v>563</v>
      </c>
      <c r="E29" s="708">
        <v>9000</v>
      </c>
      <c r="F29" s="709">
        <v>9000</v>
      </c>
      <c r="G29" s="827"/>
    </row>
    <row r="30" spans="1:7" ht="23.25" thickBot="1" x14ac:dyDescent="0.25">
      <c r="A30" s="921">
        <v>20536.259999999998</v>
      </c>
      <c r="B30" s="922" t="s">
        <v>160</v>
      </c>
      <c r="C30" s="1681" t="s">
        <v>932</v>
      </c>
      <c r="D30" s="2030" t="s">
        <v>1540</v>
      </c>
      <c r="E30" s="1110">
        <v>25880.560000000001</v>
      </c>
      <c r="F30" s="848">
        <v>25880.560000000001</v>
      </c>
      <c r="G30" s="1073"/>
    </row>
    <row r="31" spans="1:7" ht="12.75" customHeight="1" x14ac:dyDescent="0.2">
      <c r="B31" s="661"/>
      <c r="C31" s="661"/>
      <c r="D31" s="661"/>
      <c r="E31" s="190"/>
      <c r="F31" s="190"/>
      <c r="G31" s="190"/>
    </row>
    <row r="32" spans="1:7" ht="12.75" customHeight="1" x14ac:dyDescent="0.2">
      <c r="E32" s="167"/>
    </row>
    <row r="33" spans="1:7" ht="18.600000000000001" customHeight="1" x14ac:dyDescent="0.2">
      <c r="B33" s="161" t="s">
        <v>1297</v>
      </c>
      <c r="C33" s="161"/>
      <c r="D33" s="161"/>
      <c r="E33" s="161"/>
      <c r="F33" s="161"/>
      <c r="G33" s="161"/>
    </row>
    <row r="34" spans="1:7" ht="12.75" customHeight="1" thickBot="1" x14ac:dyDescent="0.25">
      <c r="B34" s="661"/>
      <c r="C34" s="661"/>
      <c r="D34" s="661"/>
      <c r="E34" s="190"/>
      <c r="F34" s="190"/>
      <c r="G34" s="143" t="s">
        <v>105</v>
      </c>
    </row>
    <row r="35" spans="1:7" ht="12.75" customHeight="1" x14ac:dyDescent="0.2">
      <c r="A35" s="3116" t="s">
        <v>1828</v>
      </c>
      <c r="B35" s="3138" t="s">
        <v>273</v>
      </c>
      <c r="C35" s="3140" t="s">
        <v>1544</v>
      </c>
      <c r="D35" s="3143" t="s">
        <v>254</v>
      </c>
      <c r="E35" s="3219" t="s">
        <v>1951</v>
      </c>
      <c r="F35" s="3128" t="s">
        <v>1952</v>
      </c>
      <c r="G35" s="3241" t="s">
        <v>151</v>
      </c>
    </row>
    <row r="36" spans="1:7" ht="12.75" customHeight="1" thickBot="1" x14ac:dyDescent="0.25">
      <c r="A36" s="3117"/>
      <c r="B36" s="3163"/>
      <c r="C36" s="3160"/>
      <c r="D36" s="3144"/>
      <c r="E36" s="3220"/>
      <c r="F36" s="3156"/>
      <c r="G36" s="3242"/>
    </row>
    <row r="37" spans="1:7" s="630" customFormat="1" ht="12.75" customHeight="1" thickBot="1" x14ac:dyDescent="0.3">
      <c r="A37" s="147">
        <f>A38</f>
        <v>31528.959999999999</v>
      </c>
      <c r="B37" s="176" t="s">
        <v>2</v>
      </c>
      <c r="C37" s="370" t="s">
        <v>152</v>
      </c>
      <c r="D37" s="146" t="s">
        <v>153</v>
      </c>
      <c r="E37" s="147">
        <f>E38</f>
        <v>27478.959999999999</v>
      </c>
      <c r="F37" s="147">
        <f>F38</f>
        <v>27478.959999999999</v>
      </c>
      <c r="G37" s="671" t="s">
        <v>6</v>
      </c>
    </row>
    <row r="38" spans="1:7" s="630" customFormat="1" ht="12.75" customHeight="1" x14ac:dyDescent="0.25">
      <c r="A38" s="732">
        <f>SUM(A39:A54)</f>
        <v>31528.959999999999</v>
      </c>
      <c r="B38" s="570" t="s">
        <v>6</v>
      </c>
      <c r="C38" s="704" t="s">
        <v>6</v>
      </c>
      <c r="D38" s="733" t="s">
        <v>565</v>
      </c>
      <c r="E38" s="706">
        <f>SUM(E39:E54)</f>
        <v>27478.959999999999</v>
      </c>
      <c r="F38" s="673">
        <f>SUM(F39:F54)</f>
        <v>27478.959999999999</v>
      </c>
      <c r="G38" s="302"/>
    </row>
    <row r="39" spans="1:7" ht="12.75" customHeight="1" x14ac:dyDescent="0.2">
      <c r="A39" s="735">
        <v>24000</v>
      </c>
      <c r="B39" s="365" t="s">
        <v>2</v>
      </c>
      <c r="C39" s="346" t="s">
        <v>567</v>
      </c>
      <c r="D39" s="718" t="s">
        <v>568</v>
      </c>
      <c r="E39" s="708">
        <v>25000</v>
      </c>
      <c r="F39" s="709">
        <v>25000</v>
      </c>
      <c r="G39" s="239"/>
    </row>
    <row r="40" spans="1:7" ht="12.75" customHeight="1" x14ac:dyDescent="0.2">
      <c r="A40" s="740">
        <v>0</v>
      </c>
      <c r="B40" s="365" t="s">
        <v>2</v>
      </c>
      <c r="C40" s="346" t="s">
        <v>569</v>
      </c>
      <c r="D40" s="718" t="s">
        <v>570</v>
      </c>
      <c r="E40" s="708">
        <v>0</v>
      </c>
      <c r="F40" s="709">
        <v>0</v>
      </c>
      <c r="G40" s="304"/>
    </row>
    <row r="41" spans="1:7" ht="12.75" customHeight="1" x14ac:dyDescent="0.2">
      <c r="A41" s="735">
        <v>10</v>
      </c>
      <c r="B41" s="365" t="s">
        <v>2</v>
      </c>
      <c r="C41" s="346" t="s">
        <v>571</v>
      </c>
      <c r="D41" s="718" t="s">
        <v>572</v>
      </c>
      <c r="E41" s="708">
        <v>10</v>
      </c>
      <c r="F41" s="709">
        <v>10</v>
      </c>
      <c r="G41" s="239"/>
    </row>
    <row r="42" spans="1:7" ht="12.75" customHeight="1" x14ac:dyDescent="0.2">
      <c r="A42" s="735">
        <v>25</v>
      </c>
      <c r="B42" s="365" t="s">
        <v>2</v>
      </c>
      <c r="C42" s="346" t="s">
        <v>573</v>
      </c>
      <c r="D42" s="718" t="s">
        <v>574</v>
      </c>
      <c r="E42" s="708">
        <v>25</v>
      </c>
      <c r="F42" s="709">
        <v>25</v>
      </c>
      <c r="G42" s="239"/>
    </row>
    <row r="43" spans="1:7" ht="12.75" customHeight="1" x14ac:dyDescent="0.2">
      <c r="A43" s="735">
        <v>10</v>
      </c>
      <c r="B43" s="365" t="s">
        <v>2</v>
      </c>
      <c r="C43" s="346" t="s">
        <v>575</v>
      </c>
      <c r="D43" s="718" t="s">
        <v>576</v>
      </c>
      <c r="E43" s="708">
        <v>10</v>
      </c>
      <c r="F43" s="709">
        <v>10</v>
      </c>
      <c r="G43" s="239"/>
    </row>
    <row r="44" spans="1:7" ht="12.75" customHeight="1" x14ac:dyDescent="0.2">
      <c r="A44" s="735">
        <v>85</v>
      </c>
      <c r="B44" s="365" t="s">
        <v>2</v>
      </c>
      <c r="C44" s="346" t="s">
        <v>577</v>
      </c>
      <c r="D44" s="718" t="s">
        <v>578</v>
      </c>
      <c r="E44" s="708">
        <v>85</v>
      </c>
      <c r="F44" s="709">
        <v>85</v>
      </c>
      <c r="G44" s="239"/>
    </row>
    <row r="45" spans="1:7" ht="12.75" customHeight="1" x14ac:dyDescent="0.2">
      <c r="A45" s="735">
        <v>89</v>
      </c>
      <c r="B45" s="365" t="s">
        <v>2</v>
      </c>
      <c r="C45" s="346" t="s">
        <v>579</v>
      </c>
      <c r="D45" s="718" t="s">
        <v>580</v>
      </c>
      <c r="E45" s="708">
        <v>89</v>
      </c>
      <c r="F45" s="709">
        <v>89</v>
      </c>
      <c r="G45" s="239"/>
    </row>
    <row r="46" spans="1:7" ht="12.75" customHeight="1" x14ac:dyDescent="0.2">
      <c r="A46" s="735">
        <v>30</v>
      </c>
      <c r="B46" s="365" t="s">
        <v>2</v>
      </c>
      <c r="C46" s="346" t="s">
        <v>581</v>
      </c>
      <c r="D46" s="718" t="s">
        <v>582</v>
      </c>
      <c r="E46" s="708">
        <v>30</v>
      </c>
      <c r="F46" s="709">
        <v>30</v>
      </c>
      <c r="G46" s="239"/>
    </row>
    <row r="47" spans="1:7" ht="12.75" customHeight="1" x14ac:dyDescent="0.2">
      <c r="A47" s="735">
        <v>51</v>
      </c>
      <c r="B47" s="365" t="s">
        <v>2</v>
      </c>
      <c r="C47" s="346" t="s">
        <v>583</v>
      </c>
      <c r="D47" s="718" t="s">
        <v>584</v>
      </c>
      <c r="E47" s="708">
        <v>51</v>
      </c>
      <c r="F47" s="709">
        <v>51</v>
      </c>
      <c r="G47" s="239"/>
    </row>
    <row r="48" spans="1:7" ht="12.75" customHeight="1" x14ac:dyDescent="0.2">
      <c r="A48" s="735">
        <v>120</v>
      </c>
      <c r="B48" s="365" t="s">
        <v>2</v>
      </c>
      <c r="C48" s="346" t="s">
        <v>585</v>
      </c>
      <c r="D48" s="718" t="s">
        <v>586</v>
      </c>
      <c r="E48" s="708">
        <v>120</v>
      </c>
      <c r="F48" s="709">
        <v>120</v>
      </c>
      <c r="G48" s="239"/>
    </row>
    <row r="49" spans="1:7" ht="12.75" customHeight="1" x14ac:dyDescent="0.2">
      <c r="A49" s="735">
        <v>80</v>
      </c>
      <c r="B49" s="365" t="s">
        <v>2</v>
      </c>
      <c r="C49" s="346" t="s">
        <v>587</v>
      </c>
      <c r="D49" s="718" t="s">
        <v>588</v>
      </c>
      <c r="E49" s="708">
        <v>80</v>
      </c>
      <c r="F49" s="709">
        <v>80</v>
      </c>
      <c r="G49" s="239"/>
    </row>
    <row r="50" spans="1:7" ht="12.75" customHeight="1" x14ac:dyDescent="0.2">
      <c r="A50" s="735">
        <v>800</v>
      </c>
      <c r="B50" s="365" t="s">
        <v>2</v>
      </c>
      <c r="C50" s="843" t="s">
        <v>935</v>
      </c>
      <c r="D50" s="847" t="s">
        <v>589</v>
      </c>
      <c r="E50" s="708">
        <v>800</v>
      </c>
      <c r="F50" s="709">
        <v>800</v>
      </c>
      <c r="G50" s="239"/>
    </row>
    <row r="51" spans="1:7" ht="22.5" x14ac:dyDescent="0.2">
      <c r="A51" s="735">
        <v>50</v>
      </c>
      <c r="B51" s="365" t="s">
        <v>2</v>
      </c>
      <c r="C51" s="990" t="s">
        <v>566</v>
      </c>
      <c r="D51" s="525" t="s">
        <v>514</v>
      </c>
      <c r="E51" s="708">
        <v>0</v>
      </c>
      <c r="F51" s="709">
        <v>0</v>
      </c>
      <c r="G51" s="844"/>
    </row>
    <row r="52" spans="1:7" x14ac:dyDescent="0.2">
      <c r="A52" s="850">
        <v>5000</v>
      </c>
      <c r="B52" s="1103" t="s">
        <v>2</v>
      </c>
      <c r="C52" s="1435" t="s">
        <v>1322</v>
      </c>
      <c r="D52" s="1436" t="s">
        <v>1325</v>
      </c>
      <c r="E52" s="852">
        <v>0</v>
      </c>
      <c r="F52" s="853">
        <v>0</v>
      </c>
      <c r="G52" s="241"/>
    </row>
    <row r="53" spans="1:7" x14ac:dyDescent="0.2">
      <c r="A53" s="735">
        <v>768.96</v>
      </c>
      <c r="B53" s="365" t="s">
        <v>2</v>
      </c>
      <c r="C53" s="843" t="s">
        <v>1320</v>
      </c>
      <c r="D53" s="847" t="s">
        <v>1323</v>
      </c>
      <c r="E53" s="708">
        <v>768.96</v>
      </c>
      <c r="F53" s="709">
        <v>768.96</v>
      </c>
      <c r="G53" s="239"/>
    </row>
    <row r="54" spans="1:7" ht="12" thickBot="1" x14ac:dyDescent="0.25">
      <c r="A54" s="741">
        <v>410</v>
      </c>
      <c r="B54" s="742" t="s">
        <v>2</v>
      </c>
      <c r="C54" s="1437" t="s">
        <v>1321</v>
      </c>
      <c r="D54" s="1438" t="s">
        <v>1324</v>
      </c>
      <c r="E54" s="801">
        <v>410</v>
      </c>
      <c r="F54" s="744">
        <v>410</v>
      </c>
      <c r="G54" s="305"/>
    </row>
    <row r="57" spans="1:7" ht="18.75" customHeight="1" x14ac:dyDescent="0.2">
      <c r="B57" s="161" t="s">
        <v>1933</v>
      </c>
      <c r="C57" s="161"/>
      <c r="D57" s="161"/>
      <c r="E57" s="161"/>
      <c r="F57" s="161"/>
      <c r="G57" s="161"/>
    </row>
    <row r="58" spans="1:7" ht="12.75" customHeight="1" thickBot="1" x14ac:dyDescent="0.25">
      <c r="A58" s="630"/>
      <c r="B58" s="661"/>
      <c r="C58" s="661"/>
      <c r="D58" s="661"/>
      <c r="E58" s="190"/>
      <c r="F58" s="190"/>
      <c r="G58" s="143" t="s">
        <v>105</v>
      </c>
    </row>
    <row r="59" spans="1:7" ht="12.75" customHeight="1" x14ac:dyDescent="0.2">
      <c r="A59" s="3116" t="s">
        <v>1828</v>
      </c>
      <c r="B59" s="3138" t="s">
        <v>273</v>
      </c>
      <c r="C59" s="3140" t="s">
        <v>1934</v>
      </c>
      <c r="D59" s="3143" t="s">
        <v>1935</v>
      </c>
      <c r="E59" s="3219" t="s">
        <v>1951</v>
      </c>
      <c r="F59" s="3128" t="s">
        <v>1952</v>
      </c>
      <c r="G59" s="3241" t="s">
        <v>151</v>
      </c>
    </row>
    <row r="60" spans="1:7" ht="12.75" customHeight="1" thickBot="1" x14ac:dyDescent="0.25">
      <c r="A60" s="3117"/>
      <c r="B60" s="3163"/>
      <c r="C60" s="3160"/>
      <c r="D60" s="3144"/>
      <c r="E60" s="3220"/>
      <c r="F60" s="3156"/>
      <c r="G60" s="3242"/>
    </row>
    <row r="61" spans="1:7" s="630" customFormat="1" ht="12.75" customHeight="1" thickBot="1" x14ac:dyDescent="0.3">
      <c r="A61" s="147">
        <f>A62</f>
        <v>949135.60000000009</v>
      </c>
      <c r="B61" s="245" t="s">
        <v>2</v>
      </c>
      <c r="C61" s="370" t="s">
        <v>152</v>
      </c>
      <c r="D61" s="146" t="s">
        <v>153</v>
      </c>
      <c r="E61" s="1571">
        <f>E62+E71</f>
        <v>1222673.6060000001</v>
      </c>
      <c r="F61" s="1571">
        <f>F62+F71</f>
        <v>1222673.6060000001</v>
      </c>
      <c r="G61" s="671" t="s">
        <v>6</v>
      </c>
    </row>
    <row r="62" spans="1:7" s="630" customFormat="1" ht="12.75" customHeight="1" x14ac:dyDescent="0.25">
      <c r="A62" s="833">
        <f>SUM(A63:A72)</f>
        <v>949135.60000000009</v>
      </c>
      <c r="B62" s="323" t="s">
        <v>154</v>
      </c>
      <c r="C62" s="324" t="s">
        <v>6</v>
      </c>
      <c r="D62" s="834" t="s">
        <v>561</v>
      </c>
      <c r="E62" s="2254">
        <f>SUM(E63:E70)</f>
        <v>1062202.7150000001</v>
      </c>
      <c r="F62" s="2255">
        <f>SUM(F63:F70)</f>
        <v>1062202.7150000001</v>
      </c>
      <c r="G62" s="835"/>
    </row>
    <row r="63" spans="1:7" s="630" customFormat="1" ht="12.75" customHeight="1" x14ac:dyDescent="0.25">
      <c r="A63" s="823">
        <v>418000</v>
      </c>
      <c r="B63" s="318" t="s">
        <v>160</v>
      </c>
      <c r="C63" s="319" t="s">
        <v>929</v>
      </c>
      <c r="D63" s="824" t="s">
        <v>562</v>
      </c>
      <c r="E63" s="825">
        <v>490000</v>
      </c>
      <c r="F63" s="826">
        <v>490000</v>
      </c>
      <c r="G63" s="201"/>
    </row>
    <row r="64" spans="1:7" s="630" customFormat="1" ht="12.75" customHeight="1" x14ac:dyDescent="0.25">
      <c r="A64" s="823">
        <v>6068</v>
      </c>
      <c r="B64" s="318" t="s">
        <v>160</v>
      </c>
      <c r="C64" s="319" t="s">
        <v>1535</v>
      </c>
      <c r="D64" s="824" t="s">
        <v>1534</v>
      </c>
      <c r="E64" s="825">
        <v>6371.4</v>
      </c>
      <c r="F64" s="826">
        <v>6371.4</v>
      </c>
      <c r="G64" s="201"/>
    </row>
    <row r="65" spans="1:7" s="630" customFormat="1" ht="12.75" customHeight="1" x14ac:dyDescent="0.25">
      <c r="A65" s="823">
        <v>14002.1</v>
      </c>
      <c r="B65" s="318" t="s">
        <v>160</v>
      </c>
      <c r="C65" s="319" t="s">
        <v>1536</v>
      </c>
      <c r="D65" s="824" t="s">
        <v>1537</v>
      </c>
      <c r="E65" s="2256">
        <v>14702.205</v>
      </c>
      <c r="F65" s="2257">
        <v>14702.205</v>
      </c>
      <c r="G65" s="201"/>
    </row>
    <row r="66" spans="1:7" s="630" customFormat="1" ht="12.75" customHeight="1" x14ac:dyDescent="0.25">
      <c r="A66" s="823">
        <v>1818.2</v>
      </c>
      <c r="B66" s="318" t="s">
        <v>160</v>
      </c>
      <c r="C66" s="319" t="s">
        <v>1653</v>
      </c>
      <c r="D66" s="824" t="s">
        <v>1539</v>
      </c>
      <c r="E66" s="825">
        <v>1909.11</v>
      </c>
      <c r="F66" s="826">
        <v>1909.11</v>
      </c>
      <c r="G66" s="201"/>
    </row>
    <row r="67" spans="1:7" s="630" customFormat="1" ht="12.75" customHeight="1" x14ac:dyDescent="0.25">
      <c r="A67" s="823">
        <v>443800</v>
      </c>
      <c r="B67" s="318" t="s">
        <v>160</v>
      </c>
      <c r="C67" s="319" t="s">
        <v>934</v>
      </c>
      <c r="D67" s="320" t="s">
        <v>1538</v>
      </c>
      <c r="E67" s="825">
        <v>481000</v>
      </c>
      <c r="F67" s="826">
        <v>481000</v>
      </c>
      <c r="G67" s="201"/>
    </row>
    <row r="68" spans="1:7" s="630" customFormat="1" ht="12.75" customHeight="1" x14ac:dyDescent="0.25">
      <c r="A68" s="823">
        <v>55447.3</v>
      </c>
      <c r="B68" s="318" t="s">
        <v>160</v>
      </c>
      <c r="C68" s="319" t="s">
        <v>1941</v>
      </c>
      <c r="D68" s="560" t="s">
        <v>926</v>
      </c>
      <c r="E68" s="825">
        <v>58220</v>
      </c>
      <c r="F68" s="826">
        <v>58220</v>
      </c>
      <c r="G68" s="201"/>
    </row>
    <row r="69" spans="1:7" s="630" customFormat="1" ht="12.75" customHeight="1" x14ac:dyDescent="0.25">
      <c r="A69" s="823">
        <v>5000</v>
      </c>
      <c r="B69" s="318" t="s">
        <v>160</v>
      </c>
      <c r="C69" s="319" t="s">
        <v>1654</v>
      </c>
      <c r="D69" s="824" t="s">
        <v>1655</v>
      </c>
      <c r="E69" s="825">
        <v>5000</v>
      </c>
      <c r="F69" s="826">
        <v>5000</v>
      </c>
      <c r="G69" s="201"/>
    </row>
    <row r="70" spans="1:7" s="630" customFormat="1" ht="12.75" customHeight="1" thickBot="1" x14ac:dyDescent="0.3">
      <c r="A70" s="2226">
        <v>5000</v>
      </c>
      <c r="B70" s="2227" t="s">
        <v>160</v>
      </c>
      <c r="C70" s="2228" t="s">
        <v>1656</v>
      </c>
      <c r="D70" s="2229" t="s">
        <v>1657</v>
      </c>
      <c r="E70" s="2230">
        <v>5000</v>
      </c>
      <c r="F70" s="2231">
        <v>5000</v>
      </c>
      <c r="G70" s="2232"/>
    </row>
    <row r="71" spans="1:7" s="630" customFormat="1" ht="12.75" customHeight="1" x14ac:dyDescent="0.25">
      <c r="A71" s="817">
        <f>A72</f>
        <v>0</v>
      </c>
      <c r="B71" s="672" t="s">
        <v>154</v>
      </c>
      <c r="C71" s="818" t="s">
        <v>2278</v>
      </c>
      <c r="D71" s="819" t="s">
        <v>561</v>
      </c>
      <c r="E71" s="2269">
        <f>SUM(E72:E81)</f>
        <v>160470.891</v>
      </c>
      <c r="F71" s="2270">
        <f>SUM(F72:F81)</f>
        <v>160470.891</v>
      </c>
      <c r="G71" s="820"/>
    </row>
    <row r="72" spans="1:7" s="630" customFormat="1" ht="23.25" thickBot="1" x14ac:dyDescent="0.3">
      <c r="A72" s="1478">
        <v>0</v>
      </c>
      <c r="B72" s="2037" t="s">
        <v>160</v>
      </c>
      <c r="C72" s="1616" t="s">
        <v>2287</v>
      </c>
      <c r="D72" s="2233" t="s">
        <v>2288</v>
      </c>
      <c r="E72" s="2271">
        <v>160470.891</v>
      </c>
      <c r="F72" s="2272">
        <v>160470.891</v>
      </c>
      <c r="G72" s="2040"/>
    </row>
    <row r="75" spans="1:7" ht="15" customHeight="1" x14ac:dyDescent="0.25">
      <c r="A75" s="630"/>
      <c r="B75" s="683" t="s">
        <v>1541</v>
      </c>
      <c r="C75" s="683"/>
      <c r="D75" s="683"/>
      <c r="E75" s="683"/>
      <c r="F75" s="683"/>
      <c r="G75" s="683"/>
    </row>
    <row r="76" spans="1:7" ht="12" thickBot="1" x14ac:dyDescent="0.25">
      <c r="A76" s="630"/>
      <c r="B76" s="661"/>
      <c r="C76" s="754"/>
      <c r="D76" s="661"/>
      <c r="E76" s="190"/>
      <c r="F76" s="190"/>
      <c r="G76" s="143" t="s">
        <v>105</v>
      </c>
    </row>
    <row r="77" spans="1:7" x14ac:dyDescent="0.2">
      <c r="A77" s="3116" t="s">
        <v>1828</v>
      </c>
      <c r="B77" s="3203" t="s">
        <v>148</v>
      </c>
      <c r="C77" s="3205" t="s">
        <v>1542</v>
      </c>
      <c r="D77" s="3143" t="s">
        <v>332</v>
      </c>
      <c r="E77" s="3219" t="s">
        <v>1951</v>
      </c>
      <c r="F77" s="3221" t="s">
        <v>1952</v>
      </c>
      <c r="G77" s="3130" t="s">
        <v>151</v>
      </c>
    </row>
    <row r="78" spans="1:7" ht="12" thickBot="1" x14ac:dyDescent="0.25">
      <c r="A78" s="3117"/>
      <c r="B78" s="3204"/>
      <c r="C78" s="3206"/>
      <c r="D78" s="3144"/>
      <c r="E78" s="3220"/>
      <c r="F78" s="3222"/>
      <c r="G78" s="3131"/>
    </row>
    <row r="79" spans="1:7" ht="15" customHeight="1" thickBot="1" x14ac:dyDescent="0.25">
      <c r="A79" s="177">
        <f>SUM(A80:A83)</f>
        <v>200</v>
      </c>
      <c r="B79" s="145" t="s">
        <v>2</v>
      </c>
      <c r="C79" s="370" t="s">
        <v>152</v>
      </c>
      <c r="D79" s="146" t="s">
        <v>153</v>
      </c>
      <c r="E79" s="147">
        <f>SUM(E80:E83)</f>
        <v>0</v>
      </c>
      <c r="F79" s="147">
        <f>SUM(F80:F83)</f>
        <v>0</v>
      </c>
      <c r="G79" s="671" t="s">
        <v>6</v>
      </c>
    </row>
    <row r="80" spans="1:7" ht="12.75" customHeight="1" x14ac:dyDescent="0.2">
      <c r="A80" s="1199"/>
      <c r="B80" s="1274" t="s">
        <v>2</v>
      </c>
      <c r="C80" s="830" t="s">
        <v>1658</v>
      </c>
      <c r="D80" s="1496" t="s">
        <v>2114</v>
      </c>
      <c r="E80" s="1280"/>
      <c r="F80" s="860"/>
      <c r="G80" s="1207"/>
    </row>
    <row r="81" spans="1:7" ht="12.75" customHeight="1" x14ac:dyDescent="0.2">
      <c r="A81" s="1208"/>
      <c r="B81" s="1273" t="s">
        <v>2</v>
      </c>
      <c r="C81" s="346" t="s">
        <v>1658</v>
      </c>
      <c r="D81" s="1497" t="s">
        <v>2115</v>
      </c>
      <c r="E81" s="1281"/>
      <c r="F81" s="857"/>
      <c r="G81" s="1205"/>
    </row>
    <row r="82" spans="1:7" ht="22.5" x14ac:dyDescent="0.2">
      <c r="A82" s="1199">
        <v>200</v>
      </c>
      <c r="B82" s="1274" t="s">
        <v>2</v>
      </c>
      <c r="C82" s="830" t="s">
        <v>2113</v>
      </c>
      <c r="D82" s="1533" t="s">
        <v>2116</v>
      </c>
      <c r="E82" s="1280"/>
      <c r="F82" s="860"/>
      <c r="G82" s="1207"/>
    </row>
    <row r="83" spans="1:7" ht="23.25" thickBot="1" x14ac:dyDescent="0.25">
      <c r="A83" s="1414"/>
      <c r="B83" s="1576" t="s">
        <v>2</v>
      </c>
      <c r="C83" s="1990" t="s">
        <v>2113</v>
      </c>
      <c r="D83" s="1498" t="s">
        <v>2117</v>
      </c>
      <c r="E83" s="1577"/>
      <c r="F83" s="1578"/>
      <c r="G83" s="1579"/>
    </row>
    <row r="87" spans="1:7" x14ac:dyDescent="0.2">
      <c r="A87" s="630"/>
      <c r="B87" s="668"/>
      <c r="C87" s="630"/>
      <c r="D87" s="630"/>
      <c r="E87" s="630"/>
      <c r="F87" s="630"/>
      <c r="G87" s="630"/>
    </row>
  </sheetData>
  <mergeCells count="34">
    <mergeCell ref="F77:F78"/>
    <mergeCell ref="G77:G78"/>
    <mergeCell ref="D19:D20"/>
    <mergeCell ref="D77:D78"/>
    <mergeCell ref="E19:E20"/>
    <mergeCell ref="F35:F36"/>
    <mergeCell ref="G35:G36"/>
    <mergeCell ref="D35:D36"/>
    <mergeCell ref="E35:E36"/>
    <mergeCell ref="F19:F20"/>
    <mergeCell ref="G19:G20"/>
    <mergeCell ref="F59:F60"/>
    <mergeCell ref="G59:G60"/>
    <mergeCell ref="D59:D60"/>
    <mergeCell ref="E59:E60"/>
    <mergeCell ref="E77:E78"/>
    <mergeCell ref="A19:A20"/>
    <mergeCell ref="B19:B20"/>
    <mergeCell ref="C19:C20"/>
    <mergeCell ref="A35:A36"/>
    <mergeCell ref="B35:B36"/>
    <mergeCell ref="C35:C36"/>
    <mergeCell ref="A77:A78"/>
    <mergeCell ref="B77:B78"/>
    <mergeCell ref="C77:C78"/>
    <mergeCell ref="A59:A60"/>
    <mergeCell ref="B59:B60"/>
    <mergeCell ref="C59:C60"/>
    <mergeCell ref="A1:G1"/>
    <mergeCell ref="A3:G3"/>
    <mergeCell ref="C5:E5"/>
    <mergeCell ref="C7:C8"/>
    <mergeCell ref="D7:D8"/>
    <mergeCell ref="E7:E8"/>
  </mergeCells>
  <printOptions horizontalCentered="1"/>
  <pageMargins left="0.27559055118110237" right="0.27559055118110237" top="0.78740157480314965" bottom="0.78740157480314965" header="0.31496062992125984" footer="0.31496062992125984"/>
  <pageSetup paperSize="9" scale="93" orientation="portrait" r:id="rId1"/>
  <headerFooter alignWithMargins="0"/>
  <rowBreaks count="1" manualBreakCount="1">
    <brk id="54" max="1638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0.39997558519241921"/>
  </sheetPr>
  <dimension ref="A1:H228"/>
  <sheetViews>
    <sheetView zoomScaleNormal="100" workbookViewId="0">
      <selection sqref="A1:G1"/>
    </sheetView>
  </sheetViews>
  <sheetFormatPr defaultColWidth="3.140625" defaultRowHeight="12.75" x14ac:dyDescent="0.25"/>
  <cols>
    <col min="1" max="1" width="11.140625" style="1357" customWidth="1"/>
    <col min="2" max="2" width="3.7109375" style="1357" customWidth="1"/>
    <col min="3" max="4" width="5.42578125" style="1357" customWidth="1"/>
    <col min="5" max="5" width="5.5703125" style="1357" customWidth="1"/>
    <col min="6" max="6" width="44.42578125" style="1357" customWidth="1"/>
    <col min="7" max="7" width="12.7109375" style="1409" customWidth="1"/>
    <col min="8" max="8" width="10.140625" style="1357" bestFit="1" customWidth="1"/>
    <col min="9" max="9" width="9.140625" style="1357" customWidth="1"/>
    <col min="10" max="10" width="10.140625" style="1357" bestFit="1" customWidth="1"/>
    <col min="11" max="242" width="9.140625" style="1357" customWidth="1"/>
    <col min="243" max="16384" width="3.140625" style="1357"/>
  </cols>
  <sheetData>
    <row r="1" spans="1:8" ht="18" x14ac:dyDescent="0.25">
      <c r="A1" s="3043" t="s">
        <v>1945</v>
      </c>
      <c r="B1" s="3043"/>
      <c r="C1" s="3043"/>
      <c r="D1" s="3043"/>
      <c r="E1" s="3043"/>
      <c r="F1" s="3043"/>
      <c r="G1" s="3043"/>
      <c r="H1" s="1356"/>
    </row>
    <row r="2" spans="1:8" x14ac:dyDescent="0.25">
      <c r="A2" s="1358"/>
      <c r="B2" s="1358"/>
      <c r="C2" s="1358"/>
      <c r="D2" s="1358"/>
      <c r="E2" s="1358"/>
      <c r="F2" s="1358"/>
      <c r="G2" s="1358"/>
      <c r="H2" s="1359"/>
    </row>
    <row r="3" spans="1:8" ht="15.75" x14ac:dyDescent="0.25">
      <c r="A3" s="3194" t="s">
        <v>2118</v>
      </c>
      <c r="B3" s="3194"/>
      <c r="C3" s="3194"/>
      <c r="D3" s="3194"/>
      <c r="E3" s="3194"/>
      <c r="F3" s="3194"/>
      <c r="G3" s="3194"/>
      <c r="H3" s="1359"/>
    </row>
    <row r="4" spans="1:8" x14ac:dyDescent="0.25">
      <c r="A4" s="1358"/>
      <c r="B4" s="1358"/>
      <c r="C4" s="1358"/>
      <c r="D4" s="1358"/>
      <c r="E4" s="1358"/>
      <c r="F4" s="1358"/>
      <c r="G4" s="1358"/>
      <c r="H4" s="1359"/>
    </row>
    <row r="5" spans="1:8" ht="15.75" x14ac:dyDescent="0.25">
      <c r="A5" s="3286" t="s">
        <v>1284</v>
      </c>
      <c r="B5" s="3286"/>
      <c r="C5" s="3286"/>
      <c r="D5" s="3286"/>
      <c r="E5" s="3286"/>
      <c r="F5" s="3286"/>
      <c r="G5" s="3286"/>
      <c r="H5" s="1360"/>
    </row>
    <row r="6" spans="1:8" ht="15.75" x14ac:dyDescent="0.25">
      <c r="A6" s="486"/>
      <c r="B6" s="486"/>
      <c r="C6" s="486"/>
      <c r="D6" s="486"/>
      <c r="E6" s="486"/>
      <c r="F6" s="486"/>
      <c r="G6" s="486"/>
      <c r="H6" s="1360"/>
    </row>
    <row r="7" spans="1:8" ht="12.75" customHeight="1" thickBot="1" x14ac:dyDescent="0.3">
      <c r="A7" s="1358"/>
      <c r="B7" s="1358"/>
      <c r="C7" s="1358"/>
      <c r="D7" s="1358"/>
      <c r="E7" s="1358"/>
      <c r="F7" s="1358"/>
      <c r="G7" s="1361" t="s">
        <v>66</v>
      </c>
    </row>
    <row r="8" spans="1:8" ht="15" customHeight="1" thickBot="1" x14ac:dyDescent="0.3">
      <c r="A8" s="2041" t="s">
        <v>1828</v>
      </c>
      <c r="B8" s="1362" t="s">
        <v>273</v>
      </c>
      <c r="C8" s="1363" t="s">
        <v>152</v>
      </c>
      <c r="D8" s="1363" t="s">
        <v>454</v>
      </c>
      <c r="E8" s="1364" t="s">
        <v>455</v>
      </c>
      <c r="F8" s="1365" t="s">
        <v>452</v>
      </c>
      <c r="G8" s="2042" t="s">
        <v>1952</v>
      </c>
    </row>
    <row r="9" spans="1:8" ht="12.75" customHeight="1" x14ac:dyDescent="0.25">
      <c r="A9" s="1501">
        <v>3187</v>
      </c>
      <c r="B9" s="1366" t="s">
        <v>2</v>
      </c>
      <c r="C9" s="1367" t="s">
        <v>6</v>
      </c>
      <c r="D9" s="1368" t="s">
        <v>6</v>
      </c>
      <c r="E9" s="1369" t="s">
        <v>6</v>
      </c>
      <c r="F9" s="1370" t="s">
        <v>1039</v>
      </c>
      <c r="G9" s="1418">
        <f>G10</f>
        <v>3187</v>
      </c>
    </row>
    <row r="10" spans="1:8" ht="12.75" customHeight="1" thickBot="1" x14ac:dyDescent="0.3">
      <c r="A10" s="1502">
        <v>3187</v>
      </c>
      <c r="B10" s="1372" t="s">
        <v>154</v>
      </c>
      <c r="C10" s="1373" t="s">
        <v>6</v>
      </c>
      <c r="D10" s="1374">
        <v>2292</v>
      </c>
      <c r="E10" s="1375">
        <v>2329</v>
      </c>
      <c r="F10" s="1376" t="s">
        <v>1040</v>
      </c>
      <c r="G10" s="1420">
        <v>3187</v>
      </c>
      <c r="H10" s="1923"/>
    </row>
    <row r="11" spans="1:8" s="1382" customFormat="1" ht="12.75" customHeight="1" thickBot="1" x14ac:dyDescent="0.3">
      <c r="A11" s="1503">
        <f>A12</f>
        <v>89835.400000000009</v>
      </c>
      <c r="B11" s="1377" t="s">
        <v>2</v>
      </c>
      <c r="C11" s="1378" t="s">
        <v>6</v>
      </c>
      <c r="D11" s="1379" t="s">
        <v>6</v>
      </c>
      <c r="E11" s="1380" t="s">
        <v>6</v>
      </c>
      <c r="F11" s="1381" t="s">
        <v>1041</v>
      </c>
      <c r="G11" s="1421">
        <v>89835.4</v>
      </c>
    </row>
    <row r="12" spans="1:8" ht="12.75" customHeight="1" thickBot="1" x14ac:dyDescent="0.3">
      <c r="A12" s="1723">
        <f>SUM(A13:A228)</f>
        <v>89835.400000000009</v>
      </c>
      <c r="B12" s="1362" t="s">
        <v>154</v>
      </c>
      <c r="C12" s="1383" t="s">
        <v>6</v>
      </c>
      <c r="D12" s="1384" t="s">
        <v>6</v>
      </c>
      <c r="E12" s="1385">
        <v>4121</v>
      </c>
      <c r="F12" s="1386" t="s">
        <v>1042</v>
      </c>
      <c r="G12" s="1422">
        <f>SUM(G13:G228)</f>
        <v>89835.400000000009</v>
      </c>
      <c r="H12" s="1923"/>
    </row>
    <row r="13" spans="1:8" s="1392" customFormat="1" ht="12.75" customHeight="1" x14ac:dyDescent="0.25">
      <c r="A13" s="1504">
        <v>0</v>
      </c>
      <c r="B13" s="1387" t="s">
        <v>160</v>
      </c>
      <c r="C13" s="1388" t="s">
        <v>1043</v>
      </c>
      <c r="D13" s="1389"/>
      <c r="E13" s="1390">
        <v>4121</v>
      </c>
      <c r="F13" s="1391" t="s">
        <v>1044</v>
      </c>
      <c r="G13" s="1423">
        <v>0</v>
      </c>
    </row>
    <row r="14" spans="1:8" s="1392" customFormat="1" ht="12.75" customHeight="1" x14ac:dyDescent="0.25">
      <c r="A14" s="1504">
        <v>21477.8</v>
      </c>
      <c r="B14" s="1393" t="s">
        <v>160</v>
      </c>
      <c r="C14" s="1394">
        <v>2001</v>
      </c>
      <c r="D14" s="1395"/>
      <c r="E14" s="1396">
        <v>4121</v>
      </c>
      <c r="F14" s="1391" t="s">
        <v>1045</v>
      </c>
      <c r="G14" s="1423">
        <v>21477.8</v>
      </c>
    </row>
    <row r="15" spans="1:8" s="1392" customFormat="1" ht="12.75" customHeight="1" x14ac:dyDescent="0.25">
      <c r="A15" s="1505">
        <v>576</v>
      </c>
      <c r="B15" s="1371" t="s">
        <v>160</v>
      </c>
      <c r="C15" s="1397">
        <v>2002</v>
      </c>
      <c r="D15" s="1397"/>
      <c r="E15" s="1396">
        <v>4121</v>
      </c>
      <c r="F15" s="1398" t="s">
        <v>1046</v>
      </c>
      <c r="G15" s="1419">
        <v>576</v>
      </c>
    </row>
    <row r="16" spans="1:8" s="1392" customFormat="1" ht="12.75" customHeight="1" x14ac:dyDescent="0.25">
      <c r="A16" s="1505">
        <v>1485.4</v>
      </c>
      <c r="B16" s="1393" t="s">
        <v>160</v>
      </c>
      <c r="C16" s="1394">
        <v>2003</v>
      </c>
      <c r="D16" s="1395"/>
      <c r="E16" s="1396">
        <v>4121</v>
      </c>
      <c r="F16" s="1399" t="s">
        <v>1047</v>
      </c>
      <c r="G16" s="1419">
        <v>1485.4</v>
      </c>
    </row>
    <row r="17" spans="1:7" s="1392" customFormat="1" ht="12.75" customHeight="1" x14ac:dyDescent="0.25">
      <c r="A17" s="1505">
        <v>558.20000000000005</v>
      </c>
      <c r="B17" s="1393" t="s">
        <v>160</v>
      </c>
      <c r="C17" s="1394">
        <v>2004</v>
      </c>
      <c r="D17" s="1395"/>
      <c r="E17" s="1396">
        <v>4121</v>
      </c>
      <c r="F17" s="1399" t="s">
        <v>1048</v>
      </c>
      <c r="G17" s="1419">
        <v>558.20000000000005</v>
      </c>
    </row>
    <row r="18" spans="1:7" s="1392" customFormat="1" ht="12.75" customHeight="1" x14ac:dyDescent="0.25">
      <c r="A18" s="1505">
        <v>597.79999999999995</v>
      </c>
      <c r="B18" s="1393" t="s">
        <v>160</v>
      </c>
      <c r="C18" s="1394">
        <v>2005</v>
      </c>
      <c r="D18" s="1395"/>
      <c r="E18" s="1396">
        <v>4121</v>
      </c>
      <c r="F18" s="1399" t="s">
        <v>1049</v>
      </c>
      <c r="G18" s="1419">
        <v>597.79999999999995</v>
      </c>
    </row>
    <row r="19" spans="1:7" s="1392" customFormat="1" ht="12.75" customHeight="1" x14ac:dyDescent="0.25">
      <c r="A19" s="1505">
        <v>1576.4</v>
      </c>
      <c r="B19" s="1393" t="s">
        <v>160</v>
      </c>
      <c r="C19" s="1394">
        <v>2006</v>
      </c>
      <c r="D19" s="1395"/>
      <c r="E19" s="1396">
        <v>4121</v>
      </c>
      <c r="F19" s="1399" t="s">
        <v>1050</v>
      </c>
      <c r="G19" s="1419">
        <v>1576.4</v>
      </c>
    </row>
    <row r="20" spans="1:7" s="1392" customFormat="1" ht="12.75" customHeight="1" x14ac:dyDescent="0.25">
      <c r="A20" s="1505">
        <v>1263.2</v>
      </c>
      <c r="B20" s="1393" t="s">
        <v>160</v>
      </c>
      <c r="C20" s="1394">
        <v>2007</v>
      </c>
      <c r="D20" s="1395"/>
      <c r="E20" s="1396">
        <v>4121</v>
      </c>
      <c r="F20" s="1399" t="s">
        <v>1051</v>
      </c>
      <c r="G20" s="1419">
        <v>1263.2</v>
      </c>
    </row>
    <row r="21" spans="1:7" s="1392" customFormat="1" ht="12.75" customHeight="1" x14ac:dyDescent="0.25">
      <c r="A21" s="1505">
        <v>750.8</v>
      </c>
      <c r="B21" s="1393" t="s">
        <v>160</v>
      </c>
      <c r="C21" s="1394">
        <v>2008</v>
      </c>
      <c r="D21" s="1395"/>
      <c r="E21" s="1396">
        <v>4121</v>
      </c>
      <c r="F21" s="1399" t="s">
        <v>1052</v>
      </c>
      <c r="G21" s="1419">
        <v>750.8</v>
      </c>
    </row>
    <row r="22" spans="1:7" s="1392" customFormat="1" ht="12.75" customHeight="1" x14ac:dyDescent="0.25">
      <c r="A22" s="1505">
        <v>568</v>
      </c>
      <c r="B22" s="1393" t="s">
        <v>160</v>
      </c>
      <c r="C22" s="1394">
        <v>2009</v>
      </c>
      <c r="D22" s="1395"/>
      <c r="E22" s="1396">
        <v>4121</v>
      </c>
      <c r="F22" s="1399" t="s">
        <v>1053</v>
      </c>
      <c r="G22" s="1419">
        <v>568</v>
      </c>
    </row>
    <row r="23" spans="1:7" s="1392" customFormat="1" ht="12.75" customHeight="1" x14ac:dyDescent="0.25">
      <c r="A23" s="1505">
        <v>195.6</v>
      </c>
      <c r="B23" s="1393" t="s">
        <v>160</v>
      </c>
      <c r="C23" s="1394">
        <v>2010</v>
      </c>
      <c r="D23" s="1395"/>
      <c r="E23" s="1396">
        <v>4121</v>
      </c>
      <c r="F23" s="1399" t="s">
        <v>1054</v>
      </c>
      <c r="G23" s="1419">
        <v>195.6</v>
      </c>
    </row>
    <row r="24" spans="1:7" s="1392" customFormat="1" ht="12.75" customHeight="1" x14ac:dyDescent="0.25">
      <c r="A24" s="1505">
        <v>216.4</v>
      </c>
      <c r="B24" s="1393" t="s">
        <v>160</v>
      </c>
      <c r="C24" s="1394">
        <v>2011</v>
      </c>
      <c r="D24" s="1395"/>
      <c r="E24" s="1396">
        <v>4121</v>
      </c>
      <c r="F24" s="1399" t="s">
        <v>1055</v>
      </c>
      <c r="G24" s="1419">
        <v>216.4</v>
      </c>
    </row>
    <row r="25" spans="1:7" s="1392" customFormat="1" ht="12.75" customHeight="1" x14ac:dyDescent="0.25">
      <c r="A25" s="1505">
        <v>140.4</v>
      </c>
      <c r="B25" s="1393" t="s">
        <v>160</v>
      </c>
      <c r="C25" s="1394">
        <v>2012</v>
      </c>
      <c r="D25" s="1395"/>
      <c r="E25" s="1396">
        <v>4121</v>
      </c>
      <c r="F25" s="1399" t="s">
        <v>1056</v>
      </c>
      <c r="G25" s="1419">
        <v>140.4</v>
      </c>
    </row>
    <row r="26" spans="1:7" s="1392" customFormat="1" ht="12.75" customHeight="1" x14ac:dyDescent="0.25">
      <c r="A26" s="1505">
        <v>186.8</v>
      </c>
      <c r="B26" s="1393" t="s">
        <v>160</v>
      </c>
      <c r="C26" s="1394">
        <v>2013</v>
      </c>
      <c r="D26" s="1395"/>
      <c r="E26" s="1396">
        <v>4121</v>
      </c>
      <c r="F26" s="1399" t="s">
        <v>1057</v>
      </c>
      <c r="G26" s="1419">
        <v>186.8</v>
      </c>
    </row>
    <row r="27" spans="1:7" s="1392" customFormat="1" ht="12.75" customHeight="1" x14ac:dyDescent="0.25">
      <c r="A27" s="1505">
        <v>23</v>
      </c>
      <c r="B27" s="1393" t="s">
        <v>160</v>
      </c>
      <c r="C27" s="1394">
        <v>2014</v>
      </c>
      <c r="D27" s="1395"/>
      <c r="E27" s="1396">
        <v>4121</v>
      </c>
      <c r="F27" s="1399" t="s">
        <v>1058</v>
      </c>
      <c r="G27" s="1419">
        <v>23</v>
      </c>
    </row>
    <row r="28" spans="1:7" s="1392" customFormat="1" ht="12.75" customHeight="1" x14ac:dyDescent="0.25">
      <c r="A28" s="1505">
        <v>62.8</v>
      </c>
      <c r="B28" s="1393" t="s">
        <v>160</v>
      </c>
      <c r="C28" s="1394">
        <v>2015</v>
      </c>
      <c r="D28" s="1395"/>
      <c r="E28" s="1396">
        <v>4121</v>
      </c>
      <c r="F28" s="1399" t="s">
        <v>1059</v>
      </c>
      <c r="G28" s="1419">
        <v>62.8</v>
      </c>
    </row>
    <row r="29" spans="1:7" s="1392" customFormat="1" ht="12.75" customHeight="1" x14ac:dyDescent="0.25">
      <c r="A29" s="1505">
        <v>119.6</v>
      </c>
      <c r="B29" s="1393" t="s">
        <v>160</v>
      </c>
      <c r="C29" s="1394">
        <v>2016</v>
      </c>
      <c r="D29" s="1395"/>
      <c r="E29" s="1396">
        <v>4121</v>
      </c>
      <c r="F29" s="1399" t="s">
        <v>1060</v>
      </c>
      <c r="G29" s="1419">
        <v>119.6</v>
      </c>
    </row>
    <row r="30" spans="1:7" s="1392" customFormat="1" ht="12.75" customHeight="1" x14ac:dyDescent="0.25">
      <c r="A30" s="1505">
        <v>139.6</v>
      </c>
      <c r="B30" s="1393" t="s">
        <v>160</v>
      </c>
      <c r="C30" s="1394">
        <v>2017</v>
      </c>
      <c r="D30" s="1395"/>
      <c r="E30" s="1396">
        <v>4121</v>
      </c>
      <c r="F30" s="1399" t="s">
        <v>1061</v>
      </c>
      <c r="G30" s="1419">
        <v>139.6</v>
      </c>
    </row>
    <row r="31" spans="1:7" s="1392" customFormat="1" ht="12.75" customHeight="1" x14ac:dyDescent="0.25">
      <c r="A31" s="1505">
        <v>197.8</v>
      </c>
      <c r="B31" s="1393" t="s">
        <v>160</v>
      </c>
      <c r="C31" s="1394">
        <v>2018</v>
      </c>
      <c r="D31" s="1395"/>
      <c r="E31" s="1396">
        <v>4121</v>
      </c>
      <c r="F31" s="1399" t="s">
        <v>1062</v>
      </c>
      <c r="G31" s="1419">
        <v>197.8</v>
      </c>
    </row>
    <row r="32" spans="1:7" s="1392" customFormat="1" ht="12.75" customHeight="1" x14ac:dyDescent="0.25">
      <c r="A32" s="1505">
        <v>112.8</v>
      </c>
      <c r="B32" s="1393" t="s">
        <v>160</v>
      </c>
      <c r="C32" s="1394">
        <v>2019</v>
      </c>
      <c r="D32" s="1395"/>
      <c r="E32" s="1396">
        <v>4121</v>
      </c>
      <c r="F32" s="1399" t="s">
        <v>1063</v>
      </c>
      <c r="G32" s="1419">
        <v>112.8</v>
      </c>
    </row>
    <row r="33" spans="1:7" s="1392" customFormat="1" ht="12.75" customHeight="1" x14ac:dyDescent="0.25">
      <c r="A33" s="1505">
        <v>94.4</v>
      </c>
      <c r="B33" s="1393" t="s">
        <v>160</v>
      </c>
      <c r="C33" s="1394">
        <v>2020</v>
      </c>
      <c r="D33" s="1395"/>
      <c r="E33" s="1396">
        <v>4121</v>
      </c>
      <c r="F33" s="1399" t="s">
        <v>1064</v>
      </c>
      <c r="G33" s="1419">
        <v>94.4</v>
      </c>
    </row>
    <row r="34" spans="1:7" s="1392" customFormat="1" ht="12.75" customHeight="1" x14ac:dyDescent="0.25">
      <c r="A34" s="1505">
        <v>55</v>
      </c>
      <c r="B34" s="1393" t="s">
        <v>160</v>
      </c>
      <c r="C34" s="1394">
        <v>2021</v>
      </c>
      <c r="D34" s="1395"/>
      <c r="E34" s="1396">
        <v>4121</v>
      </c>
      <c r="F34" s="1399" t="s">
        <v>1065</v>
      </c>
      <c r="G34" s="1419">
        <v>55</v>
      </c>
    </row>
    <row r="35" spans="1:7" s="1392" customFormat="1" ht="12.75" customHeight="1" x14ac:dyDescent="0.25">
      <c r="A35" s="1505">
        <v>45.6</v>
      </c>
      <c r="B35" s="1393" t="s">
        <v>160</v>
      </c>
      <c r="C35" s="1394">
        <v>2022</v>
      </c>
      <c r="D35" s="1395"/>
      <c r="E35" s="1396">
        <v>4121</v>
      </c>
      <c r="F35" s="1399" t="s">
        <v>1066</v>
      </c>
      <c r="G35" s="1419">
        <v>45.6</v>
      </c>
    </row>
    <row r="36" spans="1:7" s="1392" customFormat="1" ht="12.75" customHeight="1" x14ac:dyDescent="0.25">
      <c r="A36" s="1505">
        <v>48.6</v>
      </c>
      <c r="B36" s="1393" t="s">
        <v>160</v>
      </c>
      <c r="C36" s="1394">
        <v>2023</v>
      </c>
      <c r="D36" s="1395"/>
      <c r="E36" s="1396">
        <v>4121</v>
      </c>
      <c r="F36" s="1399" t="s">
        <v>1067</v>
      </c>
      <c r="G36" s="1419">
        <v>48.6</v>
      </c>
    </row>
    <row r="37" spans="1:7" s="1392" customFormat="1" ht="12.75" customHeight="1" x14ac:dyDescent="0.25">
      <c r="A37" s="1505">
        <v>210.2</v>
      </c>
      <c r="B37" s="1393" t="s">
        <v>160</v>
      </c>
      <c r="C37" s="1394">
        <v>2024</v>
      </c>
      <c r="D37" s="1395"/>
      <c r="E37" s="1396">
        <v>4121</v>
      </c>
      <c r="F37" s="1399" t="s">
        <v>1068</v>
      </c>
      <c r="G37" s="1419">
        <v>210.2</v>
      </c>
    </row>
    <row r="38" spans="1:7" s="1392" customFormat="1" ht="12.75" customHeight="1" x14ac:dyDescent="0.25">
      <c r="A38" s="1505">
        <v>34</v>
      </c>
      <c r="B38" s="1393" t="s">
        <v>160</v>
      </c>
      <c r="C38" s="1394">
        <v>2025</v>
      </c>
      <c r="D38" s="1395"/>
      <c r="E38" s="1396">
        <v>4121</v>
      </c>
      <c r="F38" s="1399" t="s">
        <v>1069</v>
      </c>
      <c r="G38" s="1419">
        <v>34</v>
      </c>
    </row>
    <row r="39" spans="1:7" s="1392" customFormat="1" ht="12.75" customHeight="1" x14ac:dyDescent="0.25">
      <c r="A39" s="1505">
        <v>122.4</v>
      </c>
      <c r="B39" s="1393" t="s">
        <v>160</v>
      </c>
      <c r="C39" s="1394">
        <v>2026</v>
      </c>
      <c r="D39" s="1395"/>
      <c r="E39" s="1396">
        <v>4121</v>
      </c>
      <c r="F39" s="1399" t="s">
        <v>1070</v>
      </c>
      <c r="G39" s="1419">
        <v>122.4</v>
      </c>
    </row>
    <row r="40" spans="1:7" s="1392" customFormat="1" ht="12.75" customHeight="1" x14ac:dyDescent="0.25">
      <c r="A40" s="1505">
        <v>123.6</v>
      </c>
      <c r="B40" s="1393" t="s">
        <v>160</v>
      </c>
      <c r="C40" s="1394">
        <v>2027</v>
      </c>
      <c r="D40" s="1395"/>
      <c r="E40" s="1396">
        <v>4121</v>
      </c>
      <c r="F40" s="1399" t="s">
        <v>1071</v>
      </c>
      <c r="G40" s="1419">
        <v>123.6</v>
      </c>
    </row>
    <row r="41" spans="1:7" s="1392" customFormat="1" ht="12.75" customHeight="1" x14ac:dyDescent="0.25">
      <c r="A41" s="1505">
        <v>74</v>
      </c>
      <c r="B41" s="1393" t="s">
        <v>160</v>
      </c>
      <c r="C41" s="1394">
        <v>2028</v>
      </c>
      <c r="D41" s="1395"/>
      <c r="E41" s="1396">
        <v>4121</v>
      </c>
      <c r="F41" s="1399" t="s">
        <v>1072</v>
      </c>
      <c r="G41" s="1419">
        <v>74</v>
      </c>
    </row>
    <row r="42" spans="1:7" s="1392" customFormat="1" ht="12.75" customHeight="1" x14ac:dyDescent="0.25">
      <c r="A42" s="1505">
        <v>96.4</v>
      </c>
      <c r="B42" s="1393" t="s">
        <v>160</v>
      </c>
      <c r="C42" s="1394">
        <v>2029</v>
      </c>
      <c r="D42" s="1395"/>
      <c r="E42" s="1396">
        <v>4121</v>
      </c>
      <c r="F42" s="1399" t="s">
        <v>1073</v>
      </c>
      <c r="G42" s="1419">
        <v>96.4</v>
      </c>
    </row>
    <row r="43" spans="1:7" s="1392" customFormat="1" ht="12.75" customHeight="1" x14ac:dyDescent="0.25">
      <c r="A43" s="1505">
        <v>83.6</v>
      </c>
      <c r="B43" s="1393" t="s">
        <v>160</v>
      </c>
      <c r="C43" s="1394">
        <v>2030</v>
      </c>
      <c r="D43" s="1395"/>
      <c r="E43" s="1396">
        <v>4121</v>
      </c>
      <c r="F43" s="1399" t="s">
        <v>1074</v>
      </c>
      <c r="G43" s="1419">
        <v>83.6</v>
      </c>
    </row>
    <row r="44" spans="1:7" s="1392" customFormat="1" ht="12.75" customHeight="1" x14ac:dyDescent="0.25">
      <c r="A44" s="1505">
        <v>168.8</v>
      </c>
      <c r="B44" s="1393" t="s">
        <v>160</v>
      </c>
      <c r="C44" s="1394">
        <v>2031</v>
      </c>
      <c r="D44" s="1395"/>
      <c r="E44" s="1396">
        <v>4121</v>
      </c>
      <c r="F44" s="1399" t="s">
        <v>1075</v>
      </c>
      <c r="G44" s="1419">
        <v>168.8</v>
      </c>
    </row>
    <row r="45" spans="1:7" s="1392" customFormat="1" ht="12.75" customHeight="1" x14ac:dyDescent="0.25">
      <c r="A45" s="1505">
        <v>71.2</v>
      </c>
      <c r="B45" s="1393" t="s">
        <v>160</v>
      </c>
      <c r="C45" s="1394">
        <v>2032</v>
      </c>
      <c r="D45" s="1395"/>
      <c r="E45" s="1396">
        <v>4121</v>
      </c>
      <c r="F45" s="1399" t="s">
        <v>1076</v>
      </c>
      <c r="G45" s="1419">
        <v>71.2</v>
      </c>
    </row>
    <row r="46" spans="1:7" s="1392" customFormat="1" ht="12.75" customHeight="1" x14ac:dyDescent="0.25">
      <c r="A46" s="1505">
        <v>108.6</v>
      </c>
      <c r="B46" s="1393" t="s">
        <v>160</v>
      </c>
      <c r="C46" s="1394">
        <v>2033</v>
      </c>
      <c r="D46" s="1395"/>
      <c r="E46" s="1396">
        <v>4121</v>
      </c>
      <c r="F46" s="1399" t="s">
        <v>1077</v>
      </c>
      <c r="G46" s="1419">
        <v>108.6</v>
      </c>
    </row>
    <row r="47" spans="1:7" s="1392" customFormat="1" ht="12.75" customHeight="1" x14ac:dyDescent="0.25">
      <c r="A47" s="1505">
        <v>48.6</v>
      </c>
      <c r="B47" s="1393" t="s">
        <v>160</v>
      </c>
      <c r="C47" s="1394">
        <v>2034</v>
      </c>
      <c r="D47" s="1395"/>
      <c r="E47" s="1396">
        <v>4121</v>
      </c>
      <c r="F47" s="1399" t="s">
        <v>1078</v>
      </c>
      <c r="G47" s="1419">
        <v>48.6</v>
      </c>
    </row>
    <row r="48" spans="1:7" s="1392" customFormat="1" ht="12.75" customHeight="1" x14ac:dyDescent="0.25">
      <c r="A48" s="1505">
        <v>354.2</v>
      </c>
      <c r="B48" s="1393" t="s">
        <v>160</v>
      </c>
      <c r="C48" s="1394">
        <v>2035</v>
      </c>
      <c r="D48" s="1395"/>
      <c r="E48" s="1396">
        <v>4121</v>
      </c>
      <c r="F48" s="1399" t="s">
        <v>1079</v>
      </c>
      <c r="G48" s="1419">
        <v>354.2</v>
      </c>
    </row>
    <row r="49" spans="1:7" s="1392" customFormat="1" ht="12.75" customHeight="1" x14ac:dyDescent="0.25">
      <c r="A49" s="1505">
        <v>183</v>
      </c>
      <c r="B49" s="1393" t="s">
        <v>160</v>
      </c>
      <c r="C49" s="1394">
        <v>2036</v>
      </c>
      <c r="D49" s="1395"/>
      <c r="E49" s="1396">
        <v>4121</v>
      </c>
      <c r="F49" s="1399" t="s">
        <v>1080</v>
      </c>
      <c r="G49" s="1419">
        <v>183</v>
      </c>
    </row>
    <row r="50" spans="1:7" s="1392" customFormat="1" ht="12.75" customHeight="1" x14ac:dyDescent="0.25">
      <c r="A50" s="1505">
        <v>168</v>
      </c>
      <c r="B50" s="1393" t="s">
        <v>160</v>
      </c>
      <c r="C50" s="1394">
        <v>2037</v>
      </c>
      <c r="D50" s="1395"/>
      <c r="E50" s="1396">
        <v>4121</v>
      </c>
      <c r="F50" s="1399" t="s">
        <v>1081</v>
      </c>
      <c r="G50" s="1419">
        <v>168</v>
      </c>
    </row>
    <row r="51" spans="1:7" s="1392" customFormat="1" ht="12.75" customHeight="1" x14ac:dyDescent="0.25">
      <c r="A51" s="1505">
        <v>239.2</v>
      </c>
      <c r="B51" s="1393" t="s">
        <v>160</v>
      </c>
      <c r="C51" s="1394">
        <v>2038</v>
      </c>
      <c r="D51" s="1395"/>
      <c r="E51" s="1396">
        <v>4121</v>
      </c>
      <c r="F51" s="1399" t="s">
        <v>1082</v>
      </c>
      <c r="G51" s="1419">
        <v>239.2</v>
      </c>
    </row>
    <row r="52" spans="1:7" s="1392" customFormat="1" ht="12.75" customHeight="1" x14ac:dyDescent="0.25">
      <c r="A52" s="1505">
        <v>74.2</v>
      </c>
      <c r="B52" s="1393" t="s">
        <v>160</v>
      </c>
      <c r="C52" s="1394">
        <v>2039</v>
      </c>
      <c r="D52" s="1395"/>
      <c r="E52" s="1396">
        <v>4121</v>
      </c>
      <c r="F52" s="1399" t="s">
        <v>1083</v>
      </c>
      <c r="G52" s="1419">
        <v>74.2</v>
      </c>
    </row>
    <row r="53" spans="1:7" s="1392" customFormat="1" ht="12.75" customHeight="1" x14ac:dyDescent="0.25">
      <c r="A53" s="1505">
        <v>142.19999999999999</v>
      </c>
      <c r="B53" s="1393" t="s">
        <v>160</v>
      </c>
      <c r="C53" s="1394">
        <v>2040</v>
      </c>
      <c r="D53" s="1395"/>
      <c r="E53" s="1396">
        <v>4121</v>
      </c>
      <c r="F53" s="1399" t="s">
        <v>1084</v>
      </c>
      <c r="G53" s="1419">
        <v>142.19999999999999</v>
      </c>
    </row>
    <row r="54" spans="1:7" s="1392" customFormat="1" ht="12.75" customHeight="1" x14ac:dyDescent="0.25">
      <c r="A54" s="1505">
        <v>59.8</v>
      </c>
      <c r="B54" s="1393" t="s">
        <v>160</v>
      </c>
      <c r="C54" s="1394">
        <v>2041</v>
      </c>
      <c r="D54" s="1395"/>
      <c r="E54" s="1396">
        <v>4121</v>
      </c>
      <c r="F54" s="1399" t="s">
        <v>1085</v>
      </c>
      <c r="G54" s="1419">
        <v>59.8</v>
      </c>
    </row>
    <row r="55" spans="1:7" s="1392" customFormat="1" ht="12.75" customHeight="1" x14ac:dyDescent="0.25">
      <c r="A55" s="1505">
        <v>90.8</v>
      </c>
      <c r="B55" s="1393" t="s">
        <v>160</v>
      </c>
      <c r="C55" s="1394">
        <v>2042</v>
      </c>
      <c r="D55" s="1395"/>
      <c r="E55" s="1396">
        <v>4121</v>
      </c>
      <c r="F55" s="1399" t="s">
        <v>1086</v>
      </c>
      <c r="G55" s="1419">
        <v>90.8</v>
      </c>
    </row>
    <row r="56" spans="1:7" s="1392" customFormat="1" ht="12.75" customHeight="1" x14ac:dyDescent="0.25">
      <c r="A56" s="1505">
        <v>261.2</v>
      </c>
      <c r="B56" s="1393" t="s">
        <v>160</v>
      </c>
      <c r="C56" s="1394">
        <v>2043</v>
      </c>
      <c r="D56" s="1395"/>
      <c r="E56" s="1396">
        <v>4121</v>
      </c>
      <c r="F56" s="1399" t="s">
        <v>1087</v>
      </c>
      <c r="G56" s="1419">
        <v>261.2</v>
      </c>
    </row>
    <row r="57" spans="1:7" s="1392" customFormat="1" ht="12.75" customHeight="1" x14ac:dyDescent="0.25">
      <c r="A57" s="1505">
        <v>74</v>
      </c>
      <c r="B57" s="1393" t="s">
        <v>160</v>
      </c>
      <c r="C57" s="1394">
        <v>2044</v>
      </c>
      <c r="D57" s="1395"/>
      <c r="E57" s="1396">
        <v>4121</v>
      </c>
      <c r="F57" s="1399" t="s">
        <v>1088</v>
      </c>
      <c r="G57" s="1419">
        <v>74</v>
      </c>
    </row>
    <row r="58" spans="1:7" s="1392" customFormat="1" ht="12.75" customHeight="1" x14ac:dyDescent="0.25">
      <c r="A58" s="1505">
        <v>168.2</v>
      </c>
      <c r="B58" s="1393" t="s">
        <v>160</v>
      </c>
      <c r="C58" s="1394">
        <v>2045</v>
      </c>
      <c r="D58" s="1395"/>
      <c r="E58" s="1396">
        <v>4121</v>
      </c>
      <c r="F58" s="1399" t="s">
        <v>1089</v>
      </c>
      <c r="G58" s="1419">
        <v>168.2</v>
      </c>
    </row>
    <row r="59" spans="1:7" s="1392" customFormat="1" ht="12.75" customHeight="1" x14ac:dyDescent="0.25">
      <c r="A59" s="1505">
        <v>33.6</v>
      </c>
      <c r="B59" s="1393" t="s">
        <v>160</v>
      </c>
      <c r="C59" s="1394">
        <v>2046</v>
      </c>
      <c r="D59" s="1395"/>
      <c r="E59" s="1396">
        <v>4121</v>
      </c>
      <c r="F59" s="1399" t="s">
        <v>1090</v>
      </c>
      <c r="G59" s="1419">
        <v>33.6</v>
      </c>
    </row>
    <row r="60" spans="1:7" s="1392" customFormat="1" ht="12.75" customHeight="1" x14ac:dyDescent="0.25">
      <c r="A60" s="1505">
        <v>477.8</v>
      </c>
      <c r="B60" s="1393" t="s">
        <v>160</v>
      </c>
      <c r="C60" s="1394">
        <v>2047</v>
      </c>
      <c r="D60" s="1395"/>
      <c r="E60" s="1396">
        <v>4121</v>
      </c>
      <c r="F60" s="1399" t="s">
        <v>1091</v>
      </c>
      <c r="G60" s="1419">
        <v>477.8</v>
      </c>
    </row>
    <row r="61" spans="1:7" ht="12.75" customHeight="1" x14ac:dyDescent="0.25">
      <c r="A61" s="1505">
        <v>195.8</v>
      </c>
      <c r="B61" s="1393" t="s">
        <v>160</v>
      </c>
      <c r="C61" s="1394">
        <v>2048</v>
      </c>
      <c r="D61" s="1395"/>
      <c r="E61" s="1396">
        <v>4121</v>
      </c>
      <c r="F61" s="1399" t="s">
        <v>1092</v>
      </c>
      <c r="G61" s="1419">
        <v>195.8</v>
      </c>
    </row>
    <row r="62" spans="1:7" ht="12.75" customHeight="1" x14ac:dyDescent="0.25">
      <c r="A62" s="1505">
        <v>89</v>
      </c>
      <c r="B62" s="1393" t="s">
        <v>160</v>
      </c>
      <c r="C62" s="1394">
        <v>2049</v>
      </c>
      <c r="D62" s="1395"/>
      <c r="E62" s="1396">
        <v>4121</v>
      </c>
      <c r="F62" s="1399" t="s">
        <v>1093</v>
      </c>
      <c r="G62" s="1419">
        <v>89</v>
      </c>
    </row>
    <row r="63" spans="1:7" s="1392" customFormat="1" ht="12.75" customHeight="1" x14ac:dyDescent="0.25">
      <c r="A63" s="1504">
        <v>69.2</v>
      </c>
      <c r="B63" s="1400" t="s">
        <v>160</v>
      </c>
      <c r="C63" s="1401">
        <v>2050</v>
      </c>
      <c r="D63" s="1402"/>
      <c r="E63" s="1390">
        <v>4121</v>
      </c>
      <c r="F63" s="1403" t="s">
        <v>1094</v>
      </c>
      <c r="G63" s="1423">
        <v>69.2</v>
      </c>
    </row>
    <row r="64" spans="1:7" s="1392" customFormat="1" ht="12.75" customHeight="1" x14ac:dyDescent="0.25">
      <c r="A64" s="1505">
        <v>44.2</v>
      </c>
      <c r="B64" s="1400" t="s">
        <v>160</v>
      </c>
      <c r="C64" s="1401">
        <v>2051</v>
      </c>
      <c r="D64" s="1402"/>
      <c r="E64" s="1390">
        <v>4121</v>
      </c>
      <c r="F64" s="1403" t="s">
        <v>1095</v>
      </c>
      <c r="G64" s="1423">
        <v>44.2</v>
      </c>
    </row>
    <row r="65" spans="1:7" s="1392" customFormat="1" ht="12.75" customHeight="1" x14ac:dyDescent="0.25">
      <c r="A65" s="1505">
        <v>289</v>
      </c>
      <c r="B65" s="1393" t="s">
        <v>160</v>
      </c>
      <c r="C65" s="1394">
        <v>2052</v>
      </c>
      <c r="D65" s="1395"/>
      <c r="E65" s="1396">
        <v>4121</v>
      </c>
      <c r="F65" s="1399" t="s">
        <v>1096</v>
      </c>
      <c r="G65" s="1419">
        <v>289</v>
      </c>
    </row>
    <row r="66" spans="1:7" s="1392" customFormat="1" ht="12.75" customHeight="1" x14ac:dyDescent="0.25">
      <c r="A66" s="1505">
        <v>274</v>
      </c>
      <c r="B66" s="1393" t="s">
        <v>160</v>
      </c>
      <c r="C66" s="1394">
        <v>2053</v>
      </c>
      <c r="D66" s="1395"/>
      <c r="E66" s="1396">
        <v>4121</v>
      </c>
      <c r="F66" s="1399" t="s">
        <v>1097</v>
      </c>
      <c r="G66" s="1419">
        <v>274</v>
      </c>
    </row>
    <row r="67" spans="1:7" s="1392" customFormat="1" ht="12.75" customHeight="1" x14ac:dyDescent="0.25">
      <c r="A67" s="1505">
        <v>72.2</v>
      </c>
      <c r="B67" s="1393" t="s">
        <v>160</v>
      </c>
      <c r="C67" s="1394">
        <v>2054</v>
      </c>
      <c r="D67" s="1395"/>
      <c r="E67" s="1396">
        <v>4121</v>
      </c>
      <c r="F67" s="1399" t="s">
        <v>1098</v>
      </c>
      <c r="G67" s="1419">
        <v>72.2</v>
      </c>
    </row>
    <row r="68" spans="1:7" s="1392" customFormat="1" ht="12.75" customHeight="1" x14ac:dyDescent="0.25">
      <c r="A68" s="1505">
        <v>126.2</v>
      </c>
      <c r="B68" s="1393" t="s">
        <v>160</v>
      </c>
      <c r="C68" s="1394">
        <v>2055</v>
      </c>
      <c r="D68" s="1395"/>
      <c r="E68" s="1396">
        <v>4121</v>
      </c>
      <c r="F68" s="1399" t="s">
        <v>1099</v>
      </c>
      <c r="G68" s="1419">
        <v>126.2</v>
      </c>
    </row>
    <row r="69" spans="1:7" s="1392" customFormat="1" ht="12.75" customHeight="1" x14ac:dyDescent="0.25">
      <c r="A69" s="1505">
        <v>55.6</v>
      </c>
      <c r="B69" s="1393" t="s">
        <v>160</v>
      </c>
      <c r="C69" s="1394">
        <v>2056</v>
      </c>
      <c r="D69" s="1395"/>
      <c r="E69" s="1396">
        <v>4121</v>
      </c>
      <c r="F69" s="1399" t="s">
        <v>1100</v>
      </c>
      <c r="G69" s="1419">
        <v>55.6</v>
      </c>
    </row>
    <row r="70" spans="1:7" s="1392" customFormat="1" ht="12.75" customHeight="1" x14ac:dyDescent="0.25">
      <c r="A70" s="1505">
        <v>35</v>
      </c>
      <c r="B70" s="1393" t="s">
        <v>160</v>
      </c>
      <c r="C70" s="1394">
        <v>2057</v>
      </c>
      <c r="D70" s="1395"/>
      <c r="E70" s="1396">
        <v>4121</v>
      </c>
      <c r="F70" s="1399" t="s">
        <v>1101</v>
      </c>
      <c r="G70" s="1419">
        <v>35</v>
      </c>
    </row>
    <row r="71" spans="1:7" s="1392" customFormat="1" ht="12.75" customHeight="1" x14ac:dyDescent="0.25">
      <c r="A71" s="1505">
        <v>755.8</v>
      </c>
      <c r="B71" s="1393" t="s">
        <v>160</v>
      </c>
      <c r="C71" s="1394">
        <v>2058</v>
      </c>
      <c r="D71" s="1395"/>
      <c r="E71" s="1396">
        <v>4121</v>
      </c>
      <c r="F71" s="1399" t="s">
        <v>1102</v>
      </c>
      <c r="G71" s="1419">
        <v>755.8</v>
      </c>
    </row>
    <row r="72" spans="1:7" s="1392" customFormat="1" ht="12.75" customHeight="1" x14ac:dyDescent="0.25">
      <c r="A72" s="1505">
        <v>18.600000000000001</v>
      </c>
      <c r="B72" s="1393" t="s">
        <v>160</v>
      </c>
      <c r="C72" s="1394">
        <v>2059</v>
      </c>
      <c r="D72" s="1395"/>
      <c r="E72" s="1396">
        <v>4121</v>
      </c>
      <c r="F72" s="1399" t="s">
        <v>1103</v>
      </c>
      <c r="G72" s="1419">
        <v>18.600000000000001</v>
      </c>
    </row>
    <row r="73" spans="1:7" s="1392" customFormat="1" ht="12.75" customHeight="1" x14ac:dyDescent="0.25">
      <c r="A73" s="1505">
        <v>9166</v>
      </c>
      <c r="B73" s="1393" t="s">
        <v>160</v>
      </c>
      <c r="C73" s="1394">
        <v>3001</v>
      </c>
      <c r="D73" s="1395"/>
      <c r="E73" s="1396">
        <v>4121</v>
      </c>
      <c r="F73" s="1399" t="s">
        <v>1104</v>
      </c>
      <c r="G73" s="1419">
        <v>9166</v>
      </c>
    </row>
    <row r="74" spans="1:7" s="1392" customFormat="1" ht="12.75" customHeight="1" x14ac:dyDescent="0.25">
      <c r="A74" s="1505">
        <v>620.6</v>
      </c>
      <c r="B74" s="1393" t="s">
        <v>160</v>
      </c>
      <c r="C74" s="1394">
        <v>3002</v>
      </c>
      <c r="D74" s="1395"/>
      <c r="E74" s="1396">
        <v>4121</v>
      </c>
      <c r="F74" s="1399" t="s">
        <v>1105</v>
      </c>
      <c r="G74" s="1419">
        <v>620.6</v>
      </c>
    </row>
    <row r="75" spans="1:7" s="1392" customFormat="1" ht="12.75" customHeight="1" x14ac:dyDescent="0.25">
      <c r="A75" s="1505">
        <v>569</v>
      </c>
      <c r="B75" s="1393" t="s">
        <v>160</v>
      </c>
      <c r="C75" s="1394">
        <v>3003</v>
      </c>
      <c r="D75" s="1395"/>
      <c r="E75" s="1396">
        <v>4121</v>
      </c>
      <c r="F75" s="1399" t="s">
        <v>1106</v>
      </c>
      <c r="G75" s="1419">
        <v>569</v>
      </c>
    </row>
    <row r="76" spans="1:7" s="1392" customFormat="1" ht="12.75" customHeight="1" x14ac:dyDescent="0.25">
      <c r="A76" s="1505">
        <v>770.2</v>
      </c>
      <c r="B76" s="1393" t="s">
        <v>160</v>
      </c>
      <c r="C76" s="1394">
        <v>3004</v>
      </c>
      <c r="D76" s="1395"/>
      <c r="E76" s="1396">
        <v>4121</v>
      </c>
      <c r="F76" s="1399" t="s">
        <v>1107</v>
      </c>
      <c r="G76" s="1419">
        <v>770.2</v>
      </c>
    </row>
    <row r="77" spans="1:7" s="1392" customFormat="1" ht="12.75" customHeight="1" x14ac:dyDescent="0.25">
      <c r="A77" s="1505">
        <v>1214</v>
      </c>
      <c r="B77" s="1393" t="s">
        <v>160</v>
      </c>
      <c r="C77" s="1394">
        <v>3005</v>
      </c>
      <c r="D77" s="1395"/>
      <c r="E77" s="1396">
        <v>4121</v>
      </c>
      <c r="F77" s="1399" t="s">
        <v>1108</v>
      </c>
      <c r="G77" s="1419">
        <v>1214</v>
      </c>
    </row>
    <row r="78" spans="1:7" s="1392" customFormat="1" ht="12.75" customHeight="1" x14ac:dyDescent="0.25">
      <c r="A78" s="1505">
        <v>543.4</v>
      </c>
      <c r="B78" s="1393" t="s">
        <v>160</v>
      </c>
      <c r="C78" s="1394">
        <v>3006</v>
      </c>
      <c r="D78" s="1395"/>
      <c r="E78" s="1396">
        <v>4121</v>
      </c>
      <c r="F78" s="1399" t="s">
        <v>1109</v>
      </c>
      <c r="G78" s="1419">
        <v>543.4</v>
      </c>
    </row>
    <row r="79" spans="1:7" s="1392" customFormat="1" ht="12.75" customHeight="1" x14ac:dyDescent="0.25">
      <c r="A79" s="1505">
        <v>1215.8</v>
      </c>
      <c r="B79" s="1393" t="s">
        <v>160</v>
      </c>
      <c r="C79" s="1394">
        <v>3007</v>
      </c>
      <c r="D79" s="1395"/>
      <c r="E79" s="1396">
        <v>4121</v>
      </c>
      <c r="F79" s="1399" t="s">
        <v>1110</v>
      </c>
      <c r="G79" s="1419">
        <v>1215.8</v>
      </c>
    </row>
    <row r="80" spans="1:7" s="1392" customFormat="1" ht="12.75" customHeight="1" x14ac:dyDescent="0.25">
      <c r="A80" s="1505">
        <v>78.8</v>
      </c>
      <c r="B80" s="1393" t="s">
        <v>160</v>
      </c>
      <c r="C80" s="1394">
        <v>3008</v>
      </c>
      <c r="D80" s="1395"/>
      <c r="E80" s="1396">
        <v>4121</v>
      </c>
      <c r="F80" s="1399" t="s">
        <v>1111</v>
      </c>
      <c r="G80" s="1419">
        <v>78.8</v>
      </c>
    </row>
    <row r="81" spans="1:7" s="1392" customFormat="1" ht="12.75" customHeight="1" x14ac:dyDescent="0.25">
      <c r="A81" s="1505">
        <v>81.400000000000006</v>
      </c>
      <c r="B81" s="1393" t="s">
        <v>160</v>
      </c>
      <c r="C81" s="1394">
        <v>3009</v>
      </c>
      <c r="D81" s="1395"/>
      <c r="E81" s="1396">
        <v>4121</v>
      </c>
      <c r="F81" s="1399" t="s">
        <v>1112</v>
      </c>
      <c r="G81" s="1419">
        <v>81.400000000000006</v>
      </c>
    </row>
    <row r="82" spans="1:7" s="1392" customFormat="1" ht="12.75" customHeight="1" x14ac:dyDescent="0.25">
      <c r="A82" s="1505">
        <v>43.6</v>
      </c>
      <c r="B82" s="1393" t="s">
        <v>160</v>
      </c>
      <c r="C82" s="1394">
        <v>3010</v>
      </c>
      <c r="D82" s="1395"/>
      <c r="E82" s="1396">
        <v>4121</v>
      </c>
      <c r="F82" s="1399" t="s">
        <v>1113</v>
      </c>
      <c r="G82" s="1419">
        <v>43.6</v>
      </c>
    </row>
    <row r="83" spans="1:7" s="1392" customFormat="1" ht="12.75" customHeight="1" x14ac:dyDescent="0.25">
      <c r="A83" s="1505">
        <v>117.2</v>
      </c>
      <c r="B83" s="1393" t="s">
        <v>160</v>
      </c>
      <c r="C83" s="1394">
        <v>3011</v>
      </c>
      <c r="D83" s="1395"/>
      <c r="E83" s="1396">
        <v>4121</v>
      </c>
      <c r="F83" s="1399" t="s">
        <v>1114</v>
      </c>
      <c r="G83" s="1419">
        <v>117.2</v>
      </c>
    </row>
    <row r="84" spans="1:7" s="1392" customFormat="1" ht="12.75" customHeight="1" x14ac:dyDescent="0.25">
      <c r="A84" s="1505">
        <v>168.8</v>
      </c>
      <c r="B84" s="1393" t="s">
        <v>160</v>
      </c>
      <c r="C84" s="1394">
        <v>3012</v>
      </c>
      <c r="D84" s="1395"/>
      <c r="E84" s="1396">
        <v>4121</v>
      </c>
      <c r="F84" s="1399" t="s">
        <v>1115</v>
      </c>
      <c r="G84" s="1419">
        <v>168.8</v>
      </c>
    </row>
    <row r="85" spans="1:7" s="1392" customFormat="1" ht="12.75" customHeight="1" x14ac:dyDescent="0.25">
      <c r="A85" s="1505">
        <v>297.60000000000002</v>
      </c>
      <c r="B85" s="1393" t="s">
        <v>160</v>
      </c>
      <c r="C85" s="1394">
        <v>3013</v>
      </c>
      <c r="D85" s="1395"/>
      <c r="E85" s="1396">
        <v>4121</v>
      </c>
      <c r="F85" s="1399" t="s">
        <v>1116</v>
      </c>
      <c r="G85" s="1419">
        <v>297.60000000000002</v>
      </c>
    </row>
    <row r="86" spans="1:7" s="1392" customFormat="1" ht="12.75" customHeight="1" x14ac:dyDescent="0.25">
      <c r="A86" s="1505">
        <v>253.6</v>
      </c>
      <c r="B86" s="1393" t="s">
        <v>160</v>
      </c>
      <c r="C86" s="1394">
        <v>3014</v>
      </c>
      <c r="D86" s="1395"/>
      <c r="E86" s="1396">
        <v>4121</v>
      </c>
      <c r="F86" s="1399" t="s">
        <v>1117</v>
      </c>
      <c r="G86" s="1419">
        <v>253.6</v>
      </c>
    </row>
    <row r="87" spans="1:7" s="1392" customFormat="1" ht="12.75" customHeight="1" x14ac:dyDescent="0.25">
      <c r="A87" s="1505">
        <v>47.4</v>
      </c>
      <c r="B87" s="1393" t="s">
        <v>160</v>
      </c>
      <c r="C87" s="1394">
        <v>3015</v>
      </c>
      <c r="D87" s="1395"/>
      <c r="E87" s="1396">
        <v>4121</v>
      </c>
      <c r="F87" s="1399" t="s">
        <v>1118</v>
      </c>
      <c r="G87" s="1419">
        <v>47.4</v>
      </c>
    </row>
    <row r="88" spans="1:7" s="1392" customFormat="1" ht="12.75" customHeight="1" x14ac:dyDescent="0.25">
      <c r="A88" s="1505">
        <v>92.2</v>
      </c>
      <c r="B88" s="1393" t="s">
        <v>160</v>
      </c>
      <c r="C88" s="1394">
        <v>3016</v>
      </c>
      <c r="D88" s="1395"/>
      <c r="E88" s="1396">
        <v>4121</v>
      </c>
      <c r="F88" s="1399" t="s">
        <v>1119</v>
      </c>
      <c r="G88" s="1419">
        <v>92.2</v>
      </c>
    </row>
    <row r="89" spans="1:7" s="1392" customFormat="1" ht="12.75" customHeight="1" x14ac:dyDescent="0.25">
      <c r="A89" s="1505">
        <v>194.8</v>
      </c>
      <c r="B89" s="1393" t="s">
        <v>160</v>
      </c>
      <c r="C89" s="1394">
        <v>3017</v>
      </c>
      <c r="D89" s="1395"/>
      <c r="E89" s="1396">
        <v>4121</v>
      </c>
      <c r="F89" s="1399" t="s">
        <v>1120</v>
      </c>
      <c r="G89" s="1419">
        <v>194.8</v>
      </c>
    </row>
    <row r="90" spans="1:7" s="1392" customFormat="1" ht="12.75" customHeight="1" x14ac:dyDescent="0.25">
      <c r="A90" s="1505">
        <v>202.6</v>
      </c>
      <c r="B90" s="1393" t="s">
        <v>160</v>
      </c>
      <c r="C90" s="1394">
        <v>3018</v>
      </c>
      <c r="D90" s="1395"/>
      <c r="E90" s="1396">
        <v>4121</v>
      </c>
      <c r="F90" s="1399" t="s">
        <v>1121</v>
      </c>
      <c r="G90" s="1419">
        <v>202.6</v>
      </c>
    </row>
    <row r="91" spans="1:7" s="1392" customFormat="1" ht="12.75" customHeight="1" x14ac:dyDescent="0.25">
      <c r="A91" s="1505">
        <v>197.4</v>
      </c>
      <c r="B91" s="1393" t="s">
        <v>160</v>
      </c>
      <c r="C91" s="1394">
        <v>3019</v>
      </c>
      <c r="D91" s="1395"/>
      <c r="E91" s="1396">
        <v>4121</v>
      </c>
      <c r="F91" s="1399" t="s">
        <v>1122</v>
      </c>
      <c r="G91" s="1419">
        <v>197.4</v>
      </c>
    </row>
    <row r="92" spans="1:7" s="1392" customFormat="1" ht="12.75" customHeight="1" x14ac:dyDescent="0.25">
      <c r="A92" s="1505">
        <v>51.4</v>
      </c>
      <c r="B92" s="1393" t="s">
        <v>160</v>
      </c>
      <c r="C92" s="1394">
        <v>3020</v>
      </c>
      <c r="D92" s="1395"/>
      <c r="E92" s="1396">
        <v>4121</v>
      </c>
      <c r="F92" s="1399" t="s">
        <v>1123</v>
      </c>
      <c r="G92" s="1419">
        <v>51.4</v>
      </c>
    </row>
    <row r="93" spans="1:7" s="1392" customFormat="1" ht="12.75" customHeight="1" x14ac:dyDescent="0.25">
      <c r="A93" s="1505">
        <v>45</v>
      </c>
      <c r="B93" s="1393" t="s">
        <v>160</v>
      </c>
      <c r="C93" s="1394">
        <v>3021</v>
      </c>
      <c r="D93" s="1395"/>
      <c r="E93" s="1396">
        <v>4121</v>
      </c>
      <c r="F93" s="1399" t="s">
        <v>1124</v>
      </c>
      <c r="G93" s="1419">
        <v>45</v>
      </c>
    </row>
    <row r="94" spans="1:7" s="1392" customFormat="1" ht="12.75" customHeight="1" x14ac:dyDescent="0.25">
      <c r="A94" s="1505">
        <v>390.6</v>
      </c>
      <c r="B94" s="1393" t="s">
        <v>160</v>
      </c>
      <c r="C94" s="1394">
        <v>3022</v>
      </c>
      <c r="D94" s="1395"/>
      <c r="E94" s="1396">
        <v>4121</v>
      </c>
      <c r="F94" s="1399" t="s">
        <v>1125</v>
      </c>
      <c r="G94" s="1419">
        <v>390.6</v>
      </c>
    </row>
    <row r="95" spans="1:7" s="1392" customFormat="1" ht="12.75" customHeight="1" x14ac:dyDescent="0.25">
      <c r="A95" s="1505">
        <v>246.2</v>
      </c>
      <c r="B95" s="1393" t="s">
        <v>160</v>
      </c>
      <c r="C95" s="1394">
        <v>3023</v>
      </c>
      <c r="D95" s="1395"/>
      <c r="E95" s="1396">
        <v>4121</v>
      </c>
      <c r="F95" s="1399" t="s">
        <v>1126</v>
      </c>
      <c r="G95" s="1419">
        <v>246.2</v>
      </c>
    </row>
    <row r="96" spans="1:7" s="1392" customFormat="1" ht="12.75" customHeight="1" x14ac:dyDescent="0.25">
      <c r="A96" s="1505">
        <v>124.8</v>
      </c>
      <c r="B96" s="1393" t="s">
        <v>160</v>
      </c>
      <c r="C96" s="1394">
        <v>3024</v>
      </c>
      <c r="D96" s="1395"/>
      <c r="E96" s="1396">
        <v>4121</v>
      </c>
      <c r="F96" s="1399" t="s">
        <v>1127</v>
      </c>
      <c r="G96" s="1419">
        <v>124.8</v>
      </c>
    </row>
    <row r="97" spans="1:7" s="1392" customFormat="1" ht="12.75" customHeight="1" x14ac:dyDescent="0.25">
      <c r="A97" s="1505">
        <v>132.4</v>
      </c>
      <c r="B97" s="1393" t="s">
        <v>160</v>
      </c>
      <c r="C97" s="1394">
        <v>3025</v>
      </c>
      <c r="D97" s="1395"/>
      <c r="E97" s="1396">
        <v>4121</v>
      </c>
      <c r="F97" s="1399" t="s">
        <v>1128</v>
      </c>
      <c r="G97" s="1419">
        <v>132.4</v>
      </c>
    </row>
    <row r="98" spans="1:7" s="1392" customFormat="1" ht="12.75" customHeight="1" x14ac:dyDescent="0.25">
      <c r="A98" s="1505">
        <v>413.8</v>
      </c>
      <c r="B98" s="1393" t="s">
        <v>160</v>
      </c>
      <c r="C98" s="1394">
        <v>3026</v>
      </c>
      <c r="D98" s="1395"/>
      <c r="E98" s="1396">
        <v>4121</v>
      </c>
      <c r="F98" s="1399" t="s">
        <v>1084</v>
      </c>
      <c r="G98" s="1419">
        <v>413.8</v>
      </c>
    </row>
    <row r="99" spans="1:7" s="1392" customFormat="1" ht="12.75" customHeight="1" x14ac:dyDescent="0.25">
      <c r="A99" s="1505">
        <v>210</v>
      </c>
      <c r="B99" s="1393" t="s">
        <v>160</v>
      </c>
      <c r="C99" s="1394">
        <v>3027</v>
      </c>
      <c r="D99" s="1395"/>
      <c r="E99" s="1396">
        <v>4121</v>
      </c>
      <c r="F99" s="1399" t="s">
        <v>1129</v>
      </c>
      <c r="G99" s="1419">
        <v>210</v>
      </c>
    </row>
    <row r="100" spans="1:7" s="1392" customFormat="1" ht="12.75" customHeight="1" x14ac:dyDescent="0.25">
      <c r="A100" s="1505">
        <v>96.8</v>
      </c>
      <c r="B100" s="1393" t="s">
        <v>160</v>
      </c>
      <c r="C100" s="1394">
        <v>3028</v>
      </c>
      <c r="D100" s="1395"/>
      <c r="E100" s="1396">
        <v>4121</v>
      </c>
      <c r="F100" s="1399" t="s">
        <v>1130</v>
      </c>
      <c r="G100" s="1419">
        <v>96.8</v>
      </c>
    </row>
    <row r="101" spans="1:7" s="1392" customFormat="1" ht="12.75" customHeight="1" x14ac:dyDescent="0.25">
      <c r="A101" s="1505">
        <v>36.200000000000003</v>
      </c>
      <c r="B101" s="1393" t="s">
        <v>160</v>
      </c>
      <c r="C101" s="1394">
        <v>3029</v>
      </c>
      <c r="D101" s="1395"/>
      <c r="E101" s="1396">
        <v>4121</v>
      </c>
      <c r="F101" s="1399" t="s">
        <v>1131</v>
      </c>
      <c r="G101" s="1419">
        <v>36.200000000000003</v>
      </c>
    </row>
    <row r="102" spans="1:7" s="1392" customFormat="1" ht="12.75" customHeight="1" x14ac:dyDescent="0.25">
      <c r="A102" s="1505">
        <v>198.8</v>
      </c>
      <c r="B102" s="1393" t="s">
        <v>160</v>
      </c>
      <c r="C102" s="1394">
        <v>3030</v>
      </c>
      <c r="D102" s="1395"/>
      <c r="E102" s="1396">
        <v>4121</v>
      </c>
      <c r="F102" s="1399" t="s">
        <v>1132</v>
      </c>
      <c r="G102" s="1419">
        <v>198.8</v>
      </c>
    </row>
    <row r="103" spans="1:7" s="1392" customFormat="1" ht="12.75" customHeight="1" x14ac:dyDescent="0.25">
      <c r="A103" s="1505">
        <v>124</v>
      </c>
      <c r="B103" s="1393" t="s">
        <v>160</v>
      </c>
      <c r="C103" s="1394">
        <v>3031</v>
      </c>
      <c r="D103" s="1395"/>
      <c r="E103" s="1396">
        <v>4121</v>
      </c>
      <c r="F103" s="1399" t="s">
        <v>1133</v>
      </c>
      <c r="G103" s="1419">
        <v>124</v>
      </c>
    </row>
    <row r="104" spans="1:7" s="1392" customFormat="1" ht="12.75" customHeight="1" x14ac:dyDescent="0.25">
      <c r="A104" s="1505">
        <v>24</v>
      </c>
      <c r="B104" s="1393" t="s">
        <v>160</v>
      </c>
      <c r="C104" s="1394">
        <v>3032</v>
      </c>
      <c r="D104" s="1395"/>
      <c r="E104" s="1396">
        <v>4121</v>
      </c>
      <c r="F104" s="1399" t="s">
        <v>1134</v>
      </c>
      <c r="G104" s="1419">
        <v>24</v>
      </c>
    </row>
    <row r="105" spans="1:7" s="1392" customFormat="1" ht="12.75" customHeight="1" x14ac:dyDescent="0.25">
      <c r="A105" s="1505">
        <v>187.8</v>
      </c>
      <c r="B105" s="1393" t="s">
        <v>160</v>
      </c>
      <c r="C105" s="1394">
        <v>3033</v>
      </c>
      <c r="D105" s="1395"/>
      <c r="E105" s="1396">
        <v>4121</v>
      </c>
      <c r="F105" s="1399" t="s">
        <v>1135</v>
      </c>
      <c r="G105" s="1419">
        <v>187.8</v>
      </c>
    </row>
    <row r="106" spans="1:7" s="1392" customFormat="1" ht="12.75" customHeight="1" x14ac:dyDescent="0.25">
      <c r="A106" s="1505">
        <v>100.6</v>
      </c>
      <c r="B106" s="1393" t="s">
        <v>160</v>
      </c>
      <c r="C106" s="1394">
        <v>3034</v>
      </c>
      <c r="D106" s="1395"/>
      <c r="E106" s="1396">
        <v>4121</v>
      </c>
      <c r="F106" s="1399" t="s">
        <v>1136</v>
      </c>
      <c r="G106" s="1419">
        <v>100.6</v>
      </c>
    </row>
    <row r="107" spans="1:7" s="1392" customFormat="1" ht="12.75" customHeight="1" x14ac:dyDescent="0.25">
      <c r="A107" s="1505">
        <v>281.2</v>
      </c>
      <c r="B107" s="1393" t="s">
        <v>160</v>
      </c>
      <c r="C107" s="1394">
        <v>3035</v>
      </c>
      <c r="D107" s="1395"/>
      <c r="E107" s="1396">
        <v>4121</v>
      </c>
      <c r="F107" s="1399" t="s">
        <v>1194</v>
      </c>
      <c r="G107" s="1419">
        <v>281.2</v>
      </c>
    </row>
    <row r="108" spans="1:7" s="1392" customFormat="1" ht="12.75" customHeight="1" x14ac:dyDescent="0.25">
      <c r="A108" s="1505">
        <v>7452.4</v>
      </c>
      <c r="B108" s="1393" t="s">
        <v>160</v>
      </c>
      <c r="C108" s="1394">
        <v>4001</v>
      </c>
      <c r="D108" s="1395"/>
      <c r="E108" s="1396">
        <v>4121</v>
      </c>
      <c r="F108" s="1399" t="s">
        <v>1137</v>
      </c>
      <c r="G108" s="1419">
        <v>7452.4</v>
      </c>
    </row>
    <row r="109" spans="1:7" ht="12.75" customHeight="1" x14ac:dyDescent="0.25">
      <c r="A109" s="1505">
        <v>915.4</v>
      </c>
      <c r="B109" s="1393" t="s">
        <v>160</v>
      </c>
      <c r="C109" s="1394">
        <v>4002</v>
      </c>
      <c r="D109" s="1395"/>
      <c r="E109" s="1396">
        <v>4121</v>
      </c>
      <c r="F109" s="1399" t="s">
        <v>1138</v>
      </c>
      <c r="G109" s="1419">
        <v>915.4</v>
      </c>
    </row>
    <row r="110" spans="1:7" ht="12.75" customHeight="1" x14ac:dyDescent="0.25">
      <c r="A110" s="1505">
        <v>1037.4000000000001</v>
      </c>
      <c r="B110" s="1393" t="s">
        <v>160</v>
      </c>
      <c r="C110" s="1394">
        <v>4003</v>
      </c>
      <c r="D110" s="1395"/>
      <c r="E110" s="1396">
        <v>4121</v>
      </c>
      <c r="F110" s="1399" t="s">
        <v>1139</v>
      </c>
      <c r="G110" s="1419">
        <v>1037.4000000000001</v>
      </c>
    </row>
    <row r="111" spans="1:7" ht="12.75" customHeight="1" x14ac:dyDescent="0.25">
      <c r="A111" s="1505">
        <v>336.4</v>
      </c>
      <c r="B111" s="1393" t="s">
        <v>160</v>
      </c>
      <c r="C111" s="1394">
        <v>4004</v>
      </c>
      <c r="D111" s="1395"/>
      <c r="E111" s="1396">
        <v>4121</v>
      </c>
      <c r="F111" s="1399" t="s">
        <v>1140</v>
      </c>
      <c r="G111" s="1419">
        <v>336.4</v>
      </c>
    </row>
    <row r="112" spans="1:7" ht="12.75" customHeight="1" x14ac:dyDescent="0.25">
      <c r="A112" s="1505">
        <v>778.4</v>
      </c>
      <c r="B112" s="1393" t="s">
        <v>160</v>
      </c>
      <c r="C112" s="1394">
        <v>4006</v>
      </c>
      <c r="D112" s="1395"/>
      <c r="E112" s="1396">
        <v>4121</v>
      </c>
      <c r="F112" s="1399" t="s">
        <v>1141</v>
      </c>
      <c r="G112" s="1419">
        <v>778.4</v>
      </c>
    </row>
    <row r="113" spans="1:7" s="1392" customFormat="1" ht="12.75" customHeight="1" x14ac:dyDescent="0.25">
      <c r="A113" s="1504">
        <v>1271.5999999999999</v>
      </c>
      <c r="B113" s="1400" t="s">
        <v>160</v>
      </c>
      <c r="C113" s="1401">
        <v>4007</v>
      </c>
      <c r="D113" s="1402"/>
      <c r="E113" s="1390">
        <v>4121</v>
      </c>
      <c r="F113" s="1403" t="s">
        <v>1142</v>
      </c>
      <c r="G113" s="1423">
        <v>1271.5999999999999</v>
      </c>
    </row>
    <row r="114" spans="1:7" s="1392" customFormat="1" ht="12.75" customHeight="1" x14ac:dyDescent="0.25">
      <c r="A114" s="1505">
        <v>2297</v>
      </c>
      <c r="B114" s="1393" t="s">
        <v>160</v>
      </c>
      <c r="C114" s="1394">
        <v>4008</v>
      </c>
      <c r="D114" s="1395"/>
      <c r="E114" s="1396">
        <v>4121</v>
      </c>
      <c r="F114" s="1399" t="s">
        <v>1143</v>
      </c>
      <c r="G114" s="1419">
        <v>2297</v>
      </c>
    </row>
    <row r="115" spans="1:7" s="1392" customFormat="1" ht="12.75" customHeight="1" x14ac:dyDescent="0.25">
      <c r="A115" s="1505">
        <v>752.4</v>
      </c>
      <c r="B115" s="1393" t="s">
        <v>160</v>
      </c>
      <c r="C115" s="1394">
        <v>4009</v>
      </c>
      <c r="D115" s="1395"/>
      <c r="E115" s="1396">
        <v>4121</v>
      </c>
      <c r="F115" s="1399" t="s">
        <v>1144</v>
      </c>
      <c r="G115" s="1419">
        <v>752.4</v>
      </c>
    </row>
    <row r="116" spans="1:7" s="1392" customFormat="1" ht="12.75" customHeight="1" x14ac:dyDescent="0.25">
      <c r="A116" s="1505">
        <v>594.20000000000005</v>
      </c>
      <c r="B116" s="1393" t="s">
        <v>160</v>
      </c>
      <c r="C116" s="1394">
        <v>4010</v>
      </c>
      <c r="D116" s="1395"/>
      <c r="E116" s="1396">
        <v>4121</v>
      </c>
      <c r="F116" s="1399" t="s">
        <v>1145</v>
      </c>
      <c r="G116" s="1419">
        <v>594.20000000000005</v>
      </c>
    </row>
    <row r="117" spans="1:7" s="1392" customFormat="1" ht="12.75" customHeight="1" x14ac:dyDescent="0.25">
      <c r="A117" s="1505">
        <v>388.6</v>
      </c>
      <c r="B117" s="1393" t="s">
        <v>160</v>
      </c>
      <c r="C117" s="1394">
        <v>4011</v>
      </c>
      <c r="D117" s="1395"/>
      <c r="E117" s="1396">
        <v>4121</v>
      </c>
      <c r="F117" s="1399" t="s">
        <v>1146</v>
      </c>
      <c r="G117" s="1419">
        <v>388.6</v>
      </c>
    </row>
    <row r="118" spans="1:7" s="1392" customFormat="1" ht="12.75" customHeight="1" x14ac:dyDescent="0.25">
      <c r="A118" s="1505">
        <v>70.599999999999994</v>
      </c>
      <c r="B118" s="1393" t="s">
        <v>160</v>
      </c>
      <c r="C118" s="1394">
        <v>4012</v>
      </c>
      <c r="D118" s="1395"/>
      <c r="E118" s="1396">
        <v>4121</v>
      </c>
      <c r="F118" s="1399" t="s">
        <v>1147</v>
      </c>
      <c r="G118" s="1419">
        <v>70.599999999999994</v>
      </c>
    </row>
    <row r="119" spans="1:7" s="1392" customFormat="1" ht="12.75" customHeight="1" x14ac:dyDescent="0.25">
      <c r="A119" s="1505">
        <v>22.6</v>
      </c>
      <c r="B119" s="1393" t="s">
        <v>160</v>
      </c>
      <c r="C119" s="1394">
        <v>4013</v>
      </c>
      <c r="D119" s="1395"/>
      <c r="E119" s="1396">
        <v>4121</v>
      </c>
      <c r="F119" s="1399" t="s">
        <v>1148</v>
      </c>
      <c r="G119" s="1419">
        <v>22.6</v>
      </c>
    </row>
    <row r="120" spans="1:7" s="1392" customFormat="1" ht="12.75" customHeight="1" x14ac:dyDescent="0.25">
      <c r="A120" s="1505">
        <v>121.8</v>
      </c>
      <c r="B120" s="1393" t="s">
        <v>160</v>
      </c>
      <c r="C120" s="1394">
        <v>4014</v>
      </c>
      <c r="D120" s="1395"/>
      <c r="E120" s="1396">
        <v>4121</v>
      </c>
      <c r="F120" s="1399" t="s">
        <v>1149</v>
      </c>
      <c r="G120" s="1419">
        <v>121.8</v>
      </c>
    </row>
    <row r="121" spans="1:7" s="1392" customFormat="1" ht="12.75" customHeight="1" x14ac:dyDescent="0.25">
      <c r="A121" s="1505">
        <v>47.8</v>
      </c>
      <c r="B121" s="1393" t="s">
        <v>160</v>
      </c>
      <c r="C121" s="1394">
        <v>4015</v>
      </c>
      <c r="D121" s="1395"/>
      <c r="E121" s="1396">
        <v>4121</v>
      </c>
      <c r="F121" s="1399" t="s">
        <v>1150</v>
      </c>
      <c r="G121" s="1419">
        <v>47.8</v>
      </c>
    </row>
    <row r="122" spans="1:7" s="1392" customFormat="1" ht="12.75" customHeight="1" x14ac:dyDescent="0.25">
      <c r="A122" s="1505">
        <v>270.2</v>
      </c>
      <c r="B122" s="1393" t="s">
        <v>160</v>
      </c>
      <c r="C122" s="1394">
        <v>4016</v>
      </c>
      <c r="D122" s="1395"/>
      <c r="E122" s="1396">
        <v>4121</v>
      </c>
      <c r="F122" s="1399" t="s">
        <v>1151</v>
      </c>
      <c r="G122" s="1419">
        <v>270.2</v>
      </c>
    </row>
    <row r="123" spans="1:7" s="1392" customFormat="1" ht="12.75" customHeight="1" x14ac:dyDescent="0.25">
      <c r="A123" s="1505">
        <v>124.8</v>
      </c>
      <c r="B123" s="1393" t="s">
        <v>160</v>
      </c>
      <c r="C123" s="1394">
        <v>4018</v>
      </c>
      <c r="D123" s="1395"/>
      <c r="E123" s="1396">
        <v>4121</v>
      </c>
      <c r="F123" s="1399" t="s">
        <v>1152</v>
      </c>
      <c r="G123" s="1419">
        <v>124.8</v>
      </c>
    </row>
    <row r="124" spans="1:7" s="1392" customFormat="1" ht="12.75" customHeight="1" x14ac:dyDescent="0.25">
      <c r="A124" s="1505">
        <v>92</v>
      </c>
      <c r="B124" s="1393" t="s">
        <v>160</v>
      </c>
      <c r="C124" s="1394">
        <v>4019</v>
      </c>
      <c r="D124" s="1395"/>
      <c r="E124" s="1396">
        <v>4121</v>
      </c>
      <c r="F124" s="1399" t="s">
        <v>1153</v>
      </c>
      <c r="G124" s="1419">
        <v>92</v>
      </c>
    </row>
    <row r="125" spans="1:7" s="1392" customFormat="1" ht="12.75" customHeight="1" x14ac:dyDescent="0.25">
      <c r="A125" s="1505">
        <v>111.4</v>
      </c>
      <c r="B125" s="1393" t="s">
        <v>160</v>
      </c>
      <c r="C125" s="1394">
        <v>4020</v>
      </c>
      <c r="D125" s="1395"/>
      <c r="E125" s="1396">
        <v>4121</v>
      </c>
      <c r="F125" s="1399" t="s">
        <v>1154</v>
      </c>
      <c r="G125" s="1419">
        <v>111.4</v>
      </c>
    </row>
    <row r="126" spans="1:7" s="1392" customFormat="1" ht="12.75" customHeight="1" x14ac:dyDescent="0.25">
      <c r="A126" s="1505">
        <v>168.4</v>
      </c>
      <c r="B126" s="1393" t="s">
        <v>160</v>
      </c>
      <c r="C126" s="1394">
        <v>4021</v>
      </c>
      <c r="D126" s="1395"/>
      <c r="E126" s="1396">
        <v>4121</v>
      </c>
      <c r="F126" s="1399" t="s">
        <v>1155</v>
      </c>
      <c r="G126" s="1419">
        <v>168.4</v>
      </c>
    </row>
    <row r="127" spans="1:7" s="1392" customFormat="1" ht="12.75" customHeight="1" x14ac:dyDescent="0.25">
      <c r="A127" s="1505">
        <v>142.6</v>
      </c>
      <c r="B127" s="1393" t="s">
        <v>160</v>
      </c>
      <c r="C127" s="1394">
        <v>4022</v>
      </c>
      <c r="D127" s="1395"/>
      <c r="E127" s="1396">
        <v>4121</v>
      </c>
      <c r="F127" s="1399" t="s">
        <v>1156</v>
      </c>
      <c r="G127" s="1419">
        <v>142.6</v>
      </c>
    </row>
    <row r="128" spans="1:7" s="1392" customFormat="1" ht="12.75" customHeight="1" x14ac:dyDescent="0.25">
      <c r="A128" s="1505">
        <v>56.6</v>
      </c>
      <c r="B128" s="1393" t="s">
        <v>160</v>
      </c>
      <c r="C128" s="1394">
        <v>4023</v>
      </c>
      <c r="D128" s="1395"/>
      <c r="E128" s="1396">
        <v>4121</v>
      </c>
      <c r="F128" s="1399" t="s">
        <v>1157</v>
      </c>
      <c r="G128" s="1419">
        <v>56.6</v>
      </c>
    </row>
    <row r="129" spans="1:7" s="1392" customFormat="1" ht="12.75" customHeight="1" x14ac:dyDescent="0.25">
      <c r="A129" s="1505">
        <v>35.200000000000003</v>
      </c>
      <c r="B129" s="1393" t="s">
        <v>160</v>
      </c>
      <c r="C129" s="1394">
        <v>4024</v>
      </c>
      <c r="D129" s="1395"/>
      <c r="E129" s="1396">
        <v>4121</v>
      </c>
      <c r="F129" s="1399" t="s">
        <v>1158</v>
      </c>
      <c r="G129" s="1419">
        <v>35.200000000000003</v>
      </c>
    </row>
    <row r="130" spans="1:7" s="1392" customFormat="1" ht="12.75" customHeight="1" x14ac:dyDescent="0.25">
      <c r="A130" s="1505">
        <v>167</v>
      </c>
      <c r="B130" s="1393" t="s">
        <v>160</v>
      </c>
      <c r="C130" s="1394">
        <v>4026</v>
      </c>
      <c r="D130" s="1395"/>
      <c r="E130" s="1396">
        <v>4121</v>
      </c>
      <c r="F130" s="1399" t="s">
        <v>1159</v>
      </c>
      <c r="G130" s="1419">
        <v>167</v>
      </c>
    </row>
    <row r="131" spans="1:7" s="1392" customFormat="1" ht="12.75" customHeight="1" x14ac:dyDescent="0.25">
      <c r="A131" s="1505">
        <v>31.2</v>
      </c>
      <c r="B131" s="1393" t="s">
        <v>160</v>
      </c>
      <c r="C131" s="1394">
        <v>4027</v>
      </c>
      <c r="D131" s="1395"/>
      <c r="E131" s="1396">
        <v>4121</v>
      </c>
      <c r="F131" s="1399" t="s">
        <v>1160</v>
      </c>
      <c r="G131" s="1419">
        <v>31.2</v>
      </c>
    </row>
    <row r="132" spans="1:7" s="1392" customFormat="1" ht="12.75" customHeight="1" x14ac:dyDescent="0.25">
      <c r="A132" s="1505">
        <v>159.6</v>
      </c>
      <c r="B132" s="1393" t="s">
        <v>160</v>
      </c>
      <c r="C132" s="1394">
        <v>4028</v>
      </c>
      <c r="D132" s="1395"/>
      <c r="E132" s="1396">
        <v>4121</v>
      </c>
      <c r="F132" s="1399" t="s">
        <v>1161</v>
      </c>
      <c r="G132" s="1419">
        <v>159.6</v>
      </c>
    </row>
    <row r="133" spans="1:7" s="1392" customFormat="1" ht="12.75" customHeight="1" x14ac:dyDescent="0.25">
      <c r="A133" s="1505">
        <v>33.6</v>
      </c>
      <c r="B133" s="1393" t="s">
        <v>160</v>
      </c>
      <c r="C133" s="1394">
        <v>4029</v>
      </c>
      <c r="D133" s="1395"/>
      <c r="E133" s="1396">
        <v>4121</v>
      </c>
      <c r="F133" s="1399" t="s">
        <v>1162</v>
      </c>
      <c r="G133" s="1419">
        <v>33.6</v>
      </c>
    </row>
    <row r="134" spans="1:7" s="1392" customFormat="1" ht="12.75" customHeight="1" x14ac:dyDescent="0.25">
      <c r="A134" s="1505">
        <v>128</v>
      </c>
      <c r="B134" s="1393" t="s">
        <v>160</v>
      </c>
      <c r="C134" s="1394">
        <v>4030</v>
      </c>
      <c r="D134" s="1395"/>
      <c r="E134" s="1396">
        <v>4121</v>
      </c>
      <c r="F134" s="1399" t="s">
        <v>1163</v>
      </c>
      <c r="G134" s="1419">
        <v>128</v>
      </c>
    </row>
    <row r="135" spans="1:7" s="1392" customFormat="1" ht="12.75" customHeight="1" x14ac:dyDescent="0.25">
      <c r="A135" s="1505">
        <v>46.4</v>
      </c>
      <c r="B135" s="1393" t="s">
        <v>160</v>
      </c>
      <c r="C135" s="1394">
        <v>4031</v>
      </c>
      <c r="D135" s="1395"/>
      <c r="E135" s="1396">
        <v>4121</v>
      </c>
      <c r="F135" s="1399" t="s">
        <v>1164</v>
      </c>
      <c r="G135" s="1419">
        <v>46.4</v>
      </c>
    </row>
    <row r="136" spans="1:7" s="1392" customFormat="1" ht="12.75" customHeight="1" x14ac:dyDescent="0.25">
      <c r="A136" s="1505">
        <v>19.8</v>
      </c>
      <c r="B136" s="1393" t="s">
        <v>160</v>
      </c>
      <c r="C136" s="1394">
        <v>4032</v>
      </c>
      <c r="D136" s="1395"/>
      <c r="E136" s="1396">
        <v>4121</v>
      </c>
      <c r="F136" s="1399" t="s">
        <v>1165</v>
      </c>
      <c r="G136" s="1419">
        <v>19.8</v>
      </c>
    </row>
    <row r="137" spans="1:7" s="1392" customFormat="1" ht="12.75" customHeight="1" x14ac:dyDescent="0.25">
      <c r="A137" s="1505">
        <v>66.8</v>
      </c>
      <c r="B137" s="1393" t="s">
        <v>160</v>
      </c>
      <c r="C137" s="1394">
        <v>4033</v>
      </c>
      <c r="D137" s="1395"/>
      <c r="E137" s="1396">
        <v>4121</v>
      </c>
      <c r="F137" s="1399" t="s">
        <v>1166</v>
      </c>
      <c r="G137" s="1419">
        <v>66.8</v>
      </c>
    </row>
    <row r="138" spans="1:7" s="1392" customFormat="1" ht="12.75" customHeight="1" x14ac:dyDescent="0.25">
      <c r="A138" s="1505">
        <v>60.6</v>
      </c>
      <c r="B138" s="1393" t="s">
        <v>160</v>
      </c>
      <c r="C138" s="1394">
        <v>4034</v>
      </c>
      <c r="D138" s="1395"/>
      <c r="E138" s="1396">
        <v>4121</v>
      </c>
      <c r="F138" s="1399" t="s">
        <v>1167</v>
      </c>
      <c r="G138" s="1419">
        <v>60.6</v>
      </c>
    </row>
    <row r="139" spans="1:7" s="1392" customFormat="1" ht="12.75" customHeight="1" x14ac:dyDescent="0.25">
      <c r="A139" s="1505">
        <v>156</v>
      </c>
      <c r="B139" s="1393" t="s">
        <v>160</v>
      </c>
      <c r="C139" s="1394">
        <v>4035</v>
      </c>
      <c r="D139" s="1395"/>
      <c r="E139" s="1396">
        <v>4121</v>
      </c>
      <c r="F139" s="1399" t="s">
        <v>1168</v>
      </c>
      <c r="G139" s="1419">
        <v>156</v>
      </c>
    </row>
    <row r="140" spans="1:7" s="1392" customFormat="1" ht="12.75" customHeight="1" x14ac:dyDescent="0.25">
      <c r="A140" s="1505">
        <v>67.8</v>
      </c>
      <c r="B140" s="1393" t="s">
        <v>160</v>
      </c>
      <c r="C140" s="1394">
        <v>4036</v>
      </c>
      <c r="D140" s="1395"/>
      <c r="E140" s="1396">
        <v>4121</v>
      </c>
      <c r="F140" s="1399" t="s">
        <v>1169</v>
      </c>
      <c r="G140" s="1419">
        <v>67.8</v>
      </c>
    </row>
    <row r="141" spans="1:7" s="1392" customFormat="1" ht="12.75" customHeight="1" x14ac:dyDescent="0.25">
      <c r="A141" s="1505">
        <v>115</v>
      </c>
      <c r="B141" s="1393" t="s">
        <v>160</v>
      </c>
      <c r="C141" s="1394">
        <v>4037</v>
      </c>
      <c r="D141" s="1395"/>
      <c r="E141" s="1396">
        <v>4121</v>
      </c>
      <c r="F141" s="1399" t="s">
        <v>1170</v>
      </c>
      <c r="G141" s="1419">
        <v>115</v>
      </c>
    </row>
    <row r="142" spans="1:7" s="1392" customFormat="1" ht="12.75" customHeight="1" x14ac:dyDescent="0.25">
      <c r="A142" s="1505">
        <v>85.2</v>
      </c>
      <c r="B142" s="1393" t="s">
        <v>160</v>
      </c>
      <c r="C142" s="1394">
        <v>4038</v>
      </c>
      <c r="D142" s="1395"/>
      <c r="E142" s="1396">
        <v>4121</v>
      </c>
      <c r="F142" s="1399" t="s">
        <v>1085</v>
      </c>
      <c r="G142" s="1419">
        <v>85.2</v>
      </c>
    </row>
    <row r="143" spans="1:7" s="1392" customFormat="1" ht="12.75" customHeight="1" x14ac:dyDescent="0.25">
      <c r="A143" s="1505">
        <v>86.4</v>
      </c>
      <c r="B143" s="1393" t="s">
        <v>160</v>
      </c>
      <c r="C143" s="1394">
        <v>4039</v>
      </c>
      <c r="D143" s="1395"/>
      <c r="E143" s="1396">
        <v>4121</v>
      </c>
      <c r="F143" s="1399" t="s">
        <v>1171</v>
      </c>
      <c r="G143" s="1419">
        <v>86.4</v>
      </c>
    </row>
    <row r="144" spans="1:7" s="1392" customFormat="1" ht="12.75" customHeight="1" x14ac:dyDescent="0.25">
      <c r="A144" s="1505">
        <v>143.6</v>
      </c>
      <c r="B144" s="1393" t="s">
        <v>160</v>
      </c>
      <c r="C144" s="1394">
        <v>4040</v>
      </c>
      <c r="D144" s="1395"/>
      <c r="E144" s="1396">
        <v>4121</v>
      </c>
      <c r="F144" s="1399" t="s">
        <v>1172</v>
      </c>
      <c r="G144" s="1419">
        <v>143.6</v>
      </c>
    </row>
    <row r="145" spans="1:7" s="1392" customFormat="1" ht="12.75" customHeight="1" x14ac:dyDescent="0.25">
      <c r="A145" s="1505">
        <v>89.8</v>
      </c>
      <c r="B145" s="1393" t="s">
        <v>160</v>
      </c>
      <c r="C145" s="1394">
        <v>4041</v>
      </c>
      <c r="D145" s="1395"/>
      <c r="E145" s="1396">
        <v>4121</v>
      </c>
      <c r="F145" s="1399" t="s">
        <v>1173</v>
      </c>
      <c r="G145" s="1419">
        <v>89.8</v>
      </c>
    </row>
    <row r="146" spans="1:7" s="1392" customFormat="1" ht="12.75" customHeight="1" x14ac:dyDescent="0.25">
      <c r="A146" s="1505">
        <v>52.8</v>
      </c>
      <c r="B146" s="1393" t="s">
        <v>160</v>
      </c>
      <c r="C146" s="1394">
        <v>4042</v>
      </c>
      <c r="D146" s="1395"/>
      <c r="E146" s="1396">
        <v>4121</v>
      </c>
      <c r="F146" s="1399" t="s">
        <v>1174</v>
      </c>
      <c r="G146" s="1419">
        <v>52.8</v>
      </c>
    </row>
    <row r="147" spans="1:7" s="1392" customFormat="1" ht="12.75" customHeight="1" x14ac:dyDescent="0.25">
      <c r="A147" s="1505">
        <v>454.6</v>
      </c>
      <c r="B147" s="1393" t="s">
        <v>160</v>
      </c>
      <c r="C147" s="1394">
        <v>4043</v>
      </c>
      <c r="D147" s="1395"/>
      <c r="E147" s="1396">
        <v>4121</v>
      </c>
      <c r="F147" s="1399" t="s">
        <v>1175</v>
      </c>
      <c r="G147" s="1419">
        <v>454.6</v>
      </c>
    </row>
    <row r="148" spans="1:7" s="1392" customFormat="1" ht="12.75" customHeight="1" x14ac:dyDescent="0.25">
      <c r="A148" s="1505">
        <v>309.60000000000002</v>
      </c>
      <c r="B148" s="1393" t="s">
        <v>160</v>
      </c>
      <c r="C148" s="1394">
        <v>4044</v>
      </c>
      <c r="D148" s="1395"/>
      <c r="E148" s="1396">
        <v>4121</v>
      </c>
      <c r="F148" s="1399" t="s">
        <v>1176</v>
      </c>
      <c r="G148" s="1419">
        <v>309.60000000000002</v>
      </c>
    </row>
    <row r="149" spans="1:7" s="1392" customFormat="1" ht="12.75" customHeight="1" x14ac:dyDescent="0.25">
      <c r="A149" s="1505">
        <v>34.799999999999997</v>
      </c>
      <c r="B149" s="1393" t="s">
        <v>160</v>
      </c>
      <c r="C149" s="1394">
        <v>4045</v>
      </c>
      <c r="D149" s="1395"/>
      <c r="E149" s="1396">
        <v>4121</v>
      </c>
      <c r="F149" s="1399" t="s">
        <v>1177</v>
      </c>
      <c r="G149" s="1419">
        <v>34.799999999999997</v>
      </c>
    </row>
    <row r="150" spans="1:7" s="1392" customFormat="1" ht="12.75" customHeight="1" x14ac:dyDescent="0.25">
      <c r="A150" s="1505">
        <v>143.4</v>
      </c>
      <c r="B150" s="1393" t="s">
        <v>160</v>
      </c>
      <c r="C150" s="1394">
        <v>4046</v>
      </c>
      <c r="D150" s="1395"/>
      <c r="E150" s="1396">
        <v>4121</v>
      </c>
      <c r="F150" s="1399" t="s">
        <v>1178</v>
      </c>
      <c r="G150" s="1419">
        <v>143.4</v>
      </c>
    </row>
    <row r="151" spans="1:7" s="1392" customFormat="1" ht="12.75" customHeight="1" x14ac:dyDescent="0.25">
      <c r="A151" s="1505">
        <v>30.6</v>
      </c>
      <c r="B151" s="1393" t="s">
        <v>160</v>
      </c>
      <c r="C151" s="1394">
        <v>4047</v>
      </c>
      <c r="D151" s="1395"/>
      <c r="E151" s="1396">
        <v>4121</v>
      </c>
      <c r="F151" s="1399" t="s">
        <v>1179</v>
      </c>
      <c r="G151" s="1419">
        <v>30.6</v>
      </c>
    </row>
    <row r="152" spans="1:7" s="1392" customFormat="1" ht="12.75" customHeight="1" x14ac:dyDescent="0.25">
      <c r="A152" s="1505">
        <v>139</v>
      </c>
      <c r="B152" s="1393" t="s">
        <v>160</v>
      </c>
      <c r="C152" s="1394">
        <v>4048</v>
      </c>
      <c r="D152" s="1395"/>
      <c r="E152" s="1396">
        <v>4121</v>
      </c>
      <c r="F152" s="1399" t="s">
        <v>1180</v>
      </c>
      <c r="G152" s="1419">
        <v>139</v>
      </c>
    </row>
    <row r="153" spans="1:7" s="1392" customFormat="1" ht="12.75" customHeight="1" x14ac:dyDescent="0.25">
      <c r="A153" s="1505">
        <v>198.6</v>
      </c>
      <c r="B153" s="1393" t="s">
        <v>160</v>
      </c>
      <c r="C153" s="1394">
        <v>4049</v>
      </c>
      <c r="D153" s="1395"/>
      <c r="E153" s="1396">
        <v>4121</v>
      </c>
      <c r="F153" s="1399" t="s">
        <v>1181</v>
      </c>
      <c r="G153" s="1419">
        <v>198.6</v>
      </c>
    </row>
    <row r="154" spans="1:7" s="1392" customFormat="1" ht="12.75" customHeight="1" x14ac:dyDescent="0.25">
      <c r="A154" s="1505">
        <v>65.599999999999994</v>
      </c>
      <c r="B154" s="1393" t="s">
        <v>160</v>
      </c>
      <c r="C154" s="1394">
        <v>4050</v>
      </c>
      <c r="D154" s="1395"/>
      <c r="E154" s="1396">
        <v>4121</v>
      </c>
      <c r="F154" s="1399" t="s">
        <v>1182</v>
      </c>
      <c r="G154" s="1419">
        <v>65.599999999999994</v>
      </c>
    </row>
    <row r="155" spans="1:7" s="1392" customFormat="1" ht="12.75" customHeight="1" x14ac:dyDescent="0.25">
      <c r="A155" s="1505">
        <v>52.4</v>
      </c>
      <c r="B155" s="1393" t="s">
        <v>160</v>
      </c>
      <c r="C155" s="1394">
        <v>4051</v>
      </c>
      <c r="D155" s="1395"/>
      <c r="E155" s="1396">
        <v>4121</v>
      </c>
      <c r="F155" s="1399" t="s">
        <v>1183</v>
      </c>
      <c r="G155" s="1419">
        <v>52.4</v>
      </c>
    </row>
    <row r="156" spans="1:7" s="1392" customFormat="1" ht="12.75" customHeight="1" x14ac:dyDescent="0.25">
      <c r="A156" s="1505">
        <v>135.4</v>
      </c>
      <c r="B156" s="1393" t="s">
        <v>160</v>
      </c>
      <c r="C156" s="1394">
        <v>4052</v>
      </c>
      <c r="D156" s="1395"/>
      <c r="E156" s="1396">
        <v>4121</v>
      </c>
      <c r="F156" s="1399" t="s">
        <v>1184</v>
      </c>
      <c r="G156" s="1419">
        <v>135.4</v>
      </c>
    </row>
    <row r="157" spans="1:7" s="1392" customFormat="1" ht="12.75" customHeight="1" x14ac:dyDescent="0.25">
      <c r="A157" s="1505">
        <v>44.6</v>
      </c>
      <c r="B157" s="1393" t="s">
        <v>160</v>
      </c>
      <c r="C157" s="1394">
        <v>4053</v>
      </c>
      <c r="D157" s="1395"/>
      <c r="E157" s="1396">
        <v>4121</v>
      </c>
      <c r="F157" s="1399" t="s">
        <v>1185</v>
      </c>
      <c r="G157" s="1419">
        <v>44.6</v>
      </c>
    </row>
    <row r="158" spans="1:7" s="1392" customFormat="1" ht="12.75" customHeight="1" x14ac:dyDescent="0.25">
      <c r="A158" s="1505">
        <v>55.2</v>
      </c>
      <c r="B158" s="1393" t="s">
        <v>160</v>
      </c>
      <c r="C158" s="1394">
        <v>4054</v>
      </c>
      <c r="D158" s="1395"/>
      <c r="E158" s="1396">
        <v>4121</v>
      </c>
      <c r="F158" s="1399" t="s">
        <v>1186</v>
      </c>
      <c r="G158" s="1419">
        <v>55.2</v>
      </c>
    </row>
    <row r="159" spans="1:7" s="1392" customFormat="1" ht="12.75" customHeight="1" x14ac:dyDescent="0.25">
      <c r="A159" s="1505">
        <v>34.200000000000003</v>
      </c>
      <c r="B159" s="1393" t="s">
        <v>160</v>
      </c>
      <c r="C159" s="1394">
        <v>4055</v>
      </c>
      <c r="D159" s="1395"/>
      <c r="E159" s="1396">
        <v>4121</v>
      </c>
      <c r="F159" s="1399" t="s">
        <v>1187</v>
      </c>
      <c r="G159" s="1419">
        <v>34.200000000000003</v>
      </c>
    </row>
    <row r="160" spans="1:7" s="1392" customFormat="1" ht="12.75" customHeight="1" x14ac:dyDescent="0.25">
      <c r="A160" s="1505">
        <v>38.200000000000003</v>
      </c>
      <c r="B160" s="1393" t="s">
        <v>160</v>
      </c>
      <c r="C160" s="1394">
        <v>4056</v>
      </c>
      <c r="D160" s="1395"/>
      <c r="E160" s="1396">
        <v>4121</v>
      </c>
      <c r="F160" s="1399" t="s">
        <v>1188</v>
      </c>
      <c r="G160" s="1419">
        <v>38.200000000000003</v>
      </c>
    </row>
    <row r="161" spans="1:7" s="1392" customFormat="1" ht="12.75" customHeight="1" x14ac:dyDescent="0.25">
      <c r="A161" s="1505">
        <v>146.80000000000001</v>
      </c>
      <c r="B161" s="1393" t="s">
        <v>160</v>
      </c>
      <c r="C161" s="1394">
        <v>4057</v>
      </c>
      <c r="D161" s="1395"/>
      <c r="E161" s="1396">
        <v>4121</v>
      </c>
      <c r="F161" s="1399" t="s">
        <v>1189</v>
      </c>
      <c r="G161" s="1419">
        <v>146.80000000000001</v>
      </c>
    </row>
    <row r="162" spans="1:7" s="1392" customFormat="1" ht="12.75" customHeight="1" x14ac:dyDescent="0.25">
      <c r="A162" s="1504">
        <v>22.6</v>
      </c>
      <c r="B162" s="1400" t="s">
        <v>160</v>
      </c>
      <c r="C162" s="1401">
        <v>4058</v>
      </c>
      <c r="D162" s="1402"/>
      <c r="E162" s="1390">
        <v>4121</v>
      </c>
      <c r="F162" s="1403" t="s">
        <v>1190</v>
      </c>
      <c r="G162" s="1423">
        <v>22.6</v>
      </c>
    </row>
    <row r="163" spans="1:7" s="1392" customFormat="1" ht="12.75" customHeight="1" x14ac:dyDescent="0.25">
      <c r="A163" s="1505">
        <v>142</v>
      </c>
      <c r="B163" s="1393" t="s">
        <v>160</v>
      </c>
      <c r="C163" s="1394">
        <v>4059</v>
      </c>
      <c r="D163" s="1395"/>
      <c r="E163" s="1396">
        <v>4121</v>
      </c>
      <c r="F163" s="1399" t="s">
        <v>1191</v>
      </c>
      <c r="G163" s="1419">
        <v>142</v>
      </c>
    </row>
    <row r="164" spans="1:7" s="1392" customFormat="1" ht="12.75" customHeight="1" x14ac:dyDescent="0.25">
      <c r="A164" s="1505">
        <v>23.8</v>
      </c>
      <c r="B164" s="1393" t="s">
        <v>160</v>
      </c>
      <c r="C164" s="1394">
        <v>4060</v>
      </c>
      <c r="D164" s="1395"/>
      <c r="E164" s="1396">
        <v>4121</v>
      </c>
      <c r="F164" s="1399" t="s">
        <v>1192</v>
      </c>
      <c r="G164" s="1419">
        <v>23.8</v>
      </c>
    </row>
    <row r="165" spans="1:7" s="1392" customFormat="1" ht="12.75" customHeight="1" x14ac:dyDescent="0.25">
      <c r="A165" s="1505">
        <v>1632.6</v>
      </c>
      <c r="B165" s="1393" t="s">
        <v>160</v>
      </c>
      <c r="C165" s="1394">
        <v>5001</v>
      </c>
      <c r="D165" s="1395"/>
      <c r="E165" s="1396">
        <v>4121</v>
      </c>
      <c r="F165" s="1399" t="s">
        <v>1193</v>
      </c>
      <c r="G165" s="1419">
        <v>1632.6</v>
      </c>
    </row>
    <row r="166" spans="1:7" s="1392" customFormat="1" ht="12.75" customHeight="1" x14ac:dyDescent="0.25">
      <c r="A166" s="1505">
        <v>334.4</v>
      </c>
      <c r="B166" s="1393" t="s">
        <v>160</v>
      </c>
      <c r="C166" s="1394">
        <v>5003</v>
      </c>
      <c r="D166" s="1395"/>
      <c r="E166" s="1396">
        <v>4121</v>
      </c>
      <c r="F166" s="1399" t="s">
        <v>1195</v>
      </c>
      <c r="G166" s="1419">
        <v>334.4</v>
      </c>
    </row>
    <row r="167" spans="1:7" s="1392" customFormat="1" ht="12.75" customHeight="1" x14ac:dyDescent="0.25">
      <c r="A167" s="1505">
        <v>1087.8</v>
      </c>
      <c r="B167" s="1393" t="s">
        <v>160</v>
      </c>
      <c r="C167" s="1394">
        <v>5004</v>
      </c>
      <c r="D167" s="1395"/>
      <c r="E167" s="1396">
        <v>4121</v>
      </c>
      <c r="F167" s="1399" t="s">
        <v>1196</v>
      </c>
      <c r="G167" s="1419">
        <v>1087.8</v>
      </c>
    </row>
    <row r="168" spans="1:7" s="1392" customFormat="1" ht="12.75" customHeight="1" x14ac:dyDescent="0.25">
      <c r="A168" s="1505">
        <v>1117</v>
      </c>
      <c r="B168" s="1393" t="s">
        <v>160</v>
      </c>
      <c r="C168" s="1394">
        <v>5005</v>
      </c>
      <c r="D168" s="1395"/>
      <c r="E168" s="1396">
        <v>4121</v>
      </c>
      <c r="F168" s="1399" t="s">
        <v>1197</v>
      </c>
      <c r="G168" s="1419">
        <v>1117</v>
      </c>
    </row>
    <row r="169" spans="1:7" s="1392" customFormat="1" ht="12.75" customHeight="1" x14ac:dyDescent="0.25">
      <c r="A169" s="1505">
        <v>519.79999999999995</v>
      </c>
      <c r="B169" s="1393" t="s">
        <v>160</v>
      </c>
      <c r="C169" s="1394">
        <v>5006</v>
      </c>
      <c r="D169" s="1395"/>
      <c r="E169" s="1396">
        <v>4121</v>
      </c>
      <c r="F169" s="1399" t="s">
        <v>1198</v>
      </c>
      <c r="G169" s="1419">
        <v>519.79999999999995</v>
      </c>
    </row>
    <row r="170" spans="1:7" s="1392" customFormat="1" ht="12.75" customHeight="1" x14ac:dyDescent="0.25">
      <c r="A170" s="1505">
        <v>272.8</v>
      </c>
      <c r="B170" s="1393" t="s">
        <v>160</v>
      </c>
      <c r="C170" s="1394">
        <v>5007</v>
      </c>
      <c r="D170" s="1395"/>
      <c r="E170" s="1396">
        <v>4121</v>
      </c>
      <c r="F170" s="1399" t="s">
        <v>1199</v>
      </c>
      <c r="G170" s="1419">
        <v>272.8</v>
      </c>
    </row>
    <row r="171" spans="1:7" s="1392" customFormat="1" ht="12.75" customHeight="1" x14ac:dyDescent="0.25">
      <c r="A171" s="1505">
        <v>2894.4</v>
      </c>
      <c r="B171" s="1393" t="s">
        <v>160</v>
      </c>
      <c r="C171" s="1394">
        <v>5008</v>
      </c>
      <c r="D171" s="1395"/>
      <c r="E171" s="1396">
        <v>4121</v>
      </c>
      <c r="F171" s="1399" t="s">
        <v>1200</v>
      </c>
      <c r="G171" s="1419">
        <v>2894.4</v>
      </c>
    </row>
    <row r="172" spans="1:7" s="1392" customFormat="1" ht="12.75" customHeight="1" x14ac:dyDescent="0.25">
      <c r="A172" s="1505">
        <v>270.60000000000002</v>
      </c>
      <c r="B172" s="1393" t="s">
        <v>160</v>
      </c>
      <c r="C172" s="1394">
        <v>5009</v>
      </c>
      <c r="D172" s="1395"/>
      <c r="E172" s="1396">
        <v>4121</v>
      </c>
      <c r="F172" s="1399" t="s">
        <v>1201</v>
      </c>
      <c r="G172" s="1419">
        <v>270.60000000000002</v>
      </c>
    </row>
    <row r="173" spans="1:7" s="1392" customFormat="1" ht="12.75" customHeight="1" x14ac:dyDescent="0.25">
      <c r="A173" s="1505">
        <v>55.8</v>
      </c>
      <c r="B173" s="1393" t="s">
        <v>160</v>
      </c>
      <c r="C173" s="1394">
        <v>5010</v>
      </c>
      <c r="D173" s="1395"/>
      <c r="E173" s="1396">
        <v>4121</v>
      </c>
      <c r="F173" s="1399" t="s">
        <v>1202</v>
      </c>
      <c r="G173" s="1419">
        <v>55.8</v>
      </c>
    </row>
    <row r="174" spans="1:7" s="1392" customFormat="1" ht="12.75" customHeight="1" x14ac:dyDescent="0.25">
      <c r="A174" s="1505">
        <v>227.2</v>
      </c>
      <c r="B174" s="1393" t="s">
        <v>160</v>
      </c>
      <c r="C174" s="1394">
        <v>5011</v>
      </c>
      <c r="D174" s="1395"/>
      <c r="E174" s="1396">
        <v>4121</v>
      </c>
      <c r="F174" s="1399" t="s">
        <v>1203</v>
      </c>
      <c r="G174" s="1419">
        <v>227.2</v>
      </c>
    </row>
    <row r="175" spans="1:7" s="1392" customFormat="1" ht="12.75" customHeight="1" x14ac:dyDescent="0.25">
      <c r="A175" s="1505">
        <v>169.6</v>
      </c>
      <c r="B175" s="1400" t="s">
        <v>160</v>
      </c>
      <c r="C175" s="1401">
        <v>5012</v>
      </c>
      <c r="D175" s="1402"/>
      <c r="E175" s="1390">
        <v>4121</v>
      </c>
      <c r="F175" s="1403" t="s">
        <v>1204</v>
      </c>
      <c r="G175" s="1423">
        <v>169.6</v>
      </c>
    </row>
    <row r="176" spans="1:7" s="1392" customFormat="1" ht="12.75" customHeight="1" x14ac:dyDescent="0.25">
      <c r="A176" s="1505">
        <v>121.4</v>
      </c>
      <c r="B176" s="1393" t="s">
        <v>160</v>
      </c>
      <c r="C176" s="1394">
        <v>5013</v>
      </c>
      <c r="D176" s="1395"/>
      <c r="E176" s="1396">
        <v>4121</v>
      </c>
      <c r="F176" s="1399" t="s">
        <v>1205</v>
      </c>
      <c r="G176" s="1419">
        <v>121.4</v>
      </c>
    </row>
    <row r="177" spans="1:7" s="1392" customFormat="1" ht="12.75" customHeight="1" x14ac:dyDescent="0.25">
      <c r="A177" s="1505">
        <v>46.2</v>
      </c>
      <c r="B177" s="1393" t="s">
        <v>160</v>
      </c>
      <c r="C177" s="1394">
        <v>5014</v>
      </c>
      <c r="D177" s="1395"/>
      <c r="E177" s="1396">
        <v>4121</v>
      </c>
      <c r="F177" s="1399" t="s">
        <v>1206</v>
      </c>
      <c r="G177" s="1419">
        <v>46.2</v>
      </c>
    </row>
    <row r="178" spans="1:7" s="1392" customFormat="1" ht="12.75" customHeight="1" x14ac:dyDescent="0.25">
      <c r="A178" s="1505">
        <v>42</v>
      </c>
      <c r="B178" s="1393" t="s">
        <v>160</v>
      </c>
      <c r="C178" s="1394">
        <v>5015</v>
      </c>
      <c r="D178" s="1395"/>
      <c r="E178" s="1396">
        <v>4121</v>
      </c>
      <c r="F178" s="1399" t="s">
        <v>1207</v>
      </c>
      <c r="G178" s="1419">
        <v>42</v>
      </c>
    </row>
    <row r="179" spans="1:7" s="1392" customFormat="1" ht="12.75" customHeight="1" x14ac:dyDescent="0.25">
      <c r="A179" s="1505">
        <v>22.8</v>
      </c>
      <c r="B179" s="1393" t="s">
        <v>160</v>
      </c>
      <c r="C179" s="1394">
        <v>5016</v>
      </c>
      <c r="D179" s="1395"/>
      <c r="E179" s="1396">
        <v>4121</v>
      </c>
      <c r="F179" s="1399" t="s">
        <v>1208</v>
      </c>
      <c r="G179" s="1419">
        <v>22.8</v>
      </c>
    </row>
    <row r="180" spans="1:7" s="1392" customFormat="1" ht="12.75" customHeight="1" x14ac:dyDescent="0.25">
      <c r="A180" s="1505">
        <v>120</v>
      </c>
      <c r="B180" s="1393" t="s">
        <v>160</v>
      </c>
      <c r="C180" s="1394">
        <v>5017</v>
      </c>
      <c r="D180" s="1395"/>
      <c r="E180" s="1396">
        <v>4121</v>
      </c>
      <c r="F180" s="1399" t="s">
        <v>1209</v>
      </c>
      <c r="G180" s="1419">
        <v>120</v>
      </c>
    </row>
    <row r="181" spans="1:7" s="1392" customFormat="1" ht="12.75" customHeight="1" x14ac:dyDescent="0.25">
      <c r="A181" s="1505">
        <v>135.19999999999999</v>
      </c>
      <c r="B181" s="1393" t="s">
        <v>160</v>
      </c>
      <c r="C181" s="1394">
        <v>5018</v>
      </c>
      <c r="D181" s="1395"/>
      <c r="E181" s="1396">
        <v>4121</v>
      </c>
      <c r="F181" s="1399" t="s">
        <v>1210</v>
      </c>
      <c r="G181" s="1419">
        <v>135.19999999999999</v>
      </c>
    </row>
    <row r="182" spans="1:7" s="1392" customFormat="1" ht="12.75" customHeight="1" x14ac:dyDescent="0.25">
      <c r="A182" s="1505">
        <v>19.399999999999999</v>
      </c>
      <c r="B182" s="1393" t="s">
        <v>160</v>
      </c>
      <c r="C182" s="1394">
        <v>5019</v>
      </c>
      <c r="D182" s="1395"/>
      <c r="E182" s="1396">
        <v>4121</v>
      </c>
      <c r="F182" s="1399" t="s">
        <v>1211</v>
      </c>
      <c r="G182" s="1419">
        <v>19.399999999999999</v>
      </c>
    </row>
    <row r="183" spans="1:7" s="1392" customFormat="1" ht="12.75" customHeight="1" x14ac:dyDescent="0.25">
      <c r="A183" s="1505">
        <v>46.6</v>
      </c>
      <c r="B183" s="1393" t="s">
        <v>160</v>
      </c>
      <c r="C183" s="1394">
        <v>5020</v>
      </c>
      <c r="D183" s="1395"/>
      <c r="E183" s="1396">
        <v>4121</v>
      </c>
      <c r="F183" s="1399" t="s">
        <v>1212</v>
      </c>
      <c r="G183" s="1419">
        <v>46.6</v>
      </c>
    </row>
    <row r="184" spans="1:7" s="1392" customFormat="1" ht="12.75" customHeight="1" x14ac:dyDescent="0.25">
      <c r="A184" s="1505">
        <v>376</v>
      </c>
      <c r="B184" s="1393" t="s">
        <v>160</v>
      </c>
      <c r="C184" s="1394">
        <v>5021</v>
      </c>
      <c r="D184" s="1395"/>
      <c r="E184" s="1396">
        <v>4121</v>
      </c>
      <c r="F184" s="1399" t="s">
        <v>1213</v>
      </c>
      <c r="G184" s="1419">
        <v>376</v>
      </c>
    </row>
    <row r="185" spans="1:7" s="1392" customFormat="1" ht="12.75" customHeight="1" x14ac:dyDescent="0.25">
      <c r="A185" s="1505">
        <v>128.19999999999999</v>
      </c>
      <c r="B185" s="1393" t="s">
        <v>160</v>
      </c>
      <c r="C185" s="1394">
        <v>5022</v>
      </c>
      <c r="D185" s="1395"/>
      <c r="E185" s="1396">
        <v>4121</v>
      </c>
      <c r="F185" s="1399" t="s">
        <v>1214</v>
      </c>
      <c r="G185" s="1419">
        <v>128.19999999999999</v>
      </c>
    </row>
    <row r="186" spans="1:7" s="1392" customFormat="1" ht="12.75" customHeight="1" x14ac:dyDescent="0.25">
      <c r="A186" s="1505">
        <v>203</v>
      </c>
      <c r="B186" s="1393" t="s">
        <v>160</v>
      </c>
      <c r="C186" s="1394">
        <v>5023</v>
      </c>
      <c r="D186" s="1395"/>
      <c r="E186" s="1396">
        <v>4121</v>
      </c>
      <c r="F186" s="1399" t="s">
        <v>1215</v>
      </c>
      <c r="G186" s="1419">
        <v>203</v>
      </c>
    </row>
    <row r="187" spans="1:7" s="1392" customFormat="1" ht="12.75" customHeight="1" x14ac:dyDescent="0.25">
      <c r="A187" s="1505">
        <v>100.4</v>
      </c>
      <c r="B187" s="1393" t="s">
        <v>160</v>
      </c>
      <c r="C187" s="1394">
        <v>5024</v>
      </c>
      <c r="D187" s="1395"/>
      <c r="E187" s="1396">
        <v>4121</v>
      </c>
      <c r="F187" s="1399" t="s">
        <v>1216</v>
      </c>
      <c r="G187" s="1419">
        <v>100.4</v>
      </c>
    </row>
    <row r="188" spans="1:7" s="1392" customFormat="1" ht="12.75" customHeight="1" x14ac:dyDescent="0.25">
      <c r="A188" s="1505">
        <v>51.4</v>
      </c>
      <c r="B188" s="1393" t="s">
        <v>160</v>
      </c>
      <c r="C188" s="1394">
        <v>5025</v>
      </c>
      <c r="D188" s="1395"/>
      <c r="E188" s="1396">
        <v>4121</v>
      </c>
      <c r="F188" s="1399" t="s">
        <v>1217</v>
      </c>
      <c r="G188" s="1419">
        <v>51.4</v>
      </c>
    </row>
    <row r="189" spans="1:7" s="1392" customFormat="1" ht="12.75" customHeight="1" x14ac:dyDescent="0.25">
      <c r="A189" s="1505">
        <v>43.4</v>
      </c>
      <c r="B189" s="1393" t="s">
        <v>160</v>
      </c>
      <c r="C189" s="1394">
        <v>5026</v>
      </c>
      <c r="D189" s="1395"/>
      <c r="E189" s="1396">
        <v>4121</v>
      </c>
      <c r="F189" s="1399" t="s">
        <v>1218</v>
      </c>
      <c r="G189" s="1419">
        <v>43.4</v>
      </c>
    </row>
    <row r="190" spans="1:7" s="1392" customFormat="1" ht="12.75" customHeight="1" x14ac:dyDescent="0.25">
      <c r="A190" s="1505">
        <v>182.2</v>
      </c>
      <c r="B190" s="1393" t="s">
        <v>160</v>
      </c>
      <c r="C190" s="1394">
        <v>5027</v>
      </c>
      <c r="D190" s="1395"/>
      <c r="E190" s="1396">
        <v>4121</v>
      </c>
      <c r="F190" s="1399" t="s">
        <v>1219</v>
      </c>
      <c r="G190" s="1419">
        <v>182.2</v>
      </c>
    </row>
    <row r="191" spans="1:7" s="1392" customFormat="1" ht="12.75" customHeight="1" x14ac:dyDescent="0.25">
      <c r="A191" s="1505">
        <v>39.799999999999997</v>
      </c>
      <c r="B191" s="1393" t="s">
        <v>160</v>
      </c>
      <c r="C191" s="1394">
        <v>5028</v>
      </c>
      <c r="D191" s="1395"/>
      <c r="E191" s="1396">
        <v>4121</v>
      </c>
      <c r="F191" s="1399" t="s">
        <v>1220</v>
      </c>
      <c r="G191" s="1419">
        <v>39.799999999999997</v>
      </c>
    </row>
    <row r="192" spans="1:7" s="1392" customFormat="1" ht="12.75" customHeight="1" x14ac:dyDescent="0.25">
      <c r="A192" s="1505">
        <v>328.2</v>
      </c>
      <c r="B192" s="1393" t="s">
        <v>160</v>
      </c>
      <c r="C192" s="1394">
        <v>5029</v>
      </c>
      <c r="D192" s="1395"/>
      <c r="E192" s="1396">
        <v>4121</v>
      </c>
      <c r="F192" s="1399" t="s">
        <v>1221</v>
      </c>
      <c r="G192" s="1419">
        <v>328.2</v>
      </c>
    </row>
    <row r="193" spans="1:7" s="1392" customFormat="1" ht="12.75" customHeight="1" x14ac:dyDescent="0.25">
      <c r="A193" s="1505">
        <v>99</v>
      </c>
      <c r="B193" s="1393" t="s">
        <v>160</v>
      </c>
      <c r="C193" s="1394">
        <v>5030</v>
      </c>
      <c r="D193" s="1395"/>
      <c r="E193" s="1396">
        <v>4121</v>
      </c>
      <c r="F193" s="1399" t="s">
        <v>1222</v>
      </c>
      <c r="G193" s="1419">
        <v>99</v>
      </c>
    </row>
    <row r="194" spans="1:7" s="1392" customFormat="1" ht="12.75" customHeight="1" x14ac:dyDescent="0.25">
      <c r="A194" s="1505">
        <v>44.2</v>
      </c>
      <c r="B194" s="1393" t="s">
        <v>160</v>
      </c>
      <c r="C194" s="1394">
        <v>5031</v>
      </c>
      <c r="D194" s="1395"/>
      <c r="E194" s="1396">
        <v>4121</v>
      </c>
      <c r="F194" s="1399" t="s">
        <v>1223</v>
      </c>
      <c r="G194" s="1419">
        <v>44.2</v>
      </c>
    </row>
    <row r="195" spans="1:7" s="1392" customFormat="1" ht="12.75" customHeight="1" x14ac:dyDescent="0.25">
      <c r="A195" s="1505">
        <v>66.400000000000006</v>
      </c>
      <c r="B195" s="1393" t="s">
        <v>160</v>
      </c>
      <c r="C195" s="1394">
        <v>5032</v>
      </c>
      <c r="D195" s="1395"/>
      <c r="E195" s="1396">
        <v>4121</v>
      </c>
      <c r="F195" s="1399" t="s">
        <v>1224</v>
      </c>
      <c r="G195" s="1419">
        <v>66.400000000000006</v>
      </c>
    </row>
    <row r="196" spans="1:7" s="1392" customFormat="1" ht="12.75" customHeight="1" x14ac:dyDescent="0.25">
      <c r="A196" s="1505">
        <v>190</v>
      </c>
      <c r="B196" s="1393" t="s">
        <v>160</v>
      </c>
      <c r="C196" s="1394">
        <v>5033</v>
      </c>
      <c r="D196" s="1395"/>
      <c r="E196" s="1396">
        <v>4121</v>
      </c>
      <c r="F196" s="1399" t="s">
        <v>1225</v>
      </c>
      <c r="G196" s="1419">
        <v>190</v>
      </c>
    </row>
    <row r="197" spans="1:7" s="1392" customFormat="1" ht="12.75" customHeight="1" x14ac:dyDescent="0.25">
      <c r="A197" s="1505">
        <v>32.4</v>
      </c>
      <c r="B197" s="1393" t="s">
        <v>160</v>
      </c>
      <c r="C197" s="1394">
        <v>5034</v>
      </c>
      <c r="D197" s="1395"/>
      <c r="E197" s="1396">
        <v>4121</v>
      </c>
      <c r="F197" s="1399" t="s">
        <v>1226</v>
      </c>
      <c r="G197" s="1419">
        <v>32.4</v>
      </c>
    </row>
    <row r="198" spans="1:7" s="1392" customFormat="1" ht="12.75" customHeight="1" x14ac:dyDescent="0.25">
      <c r="A198" s="1505">
        <v>125.4</v>
      </c>
      <c r="B198" s="1393" t="s">
        <v>160</v>
      </c>
      <c r="C198" s="1394">
        <v>5035</v>
      </c>
      <c r="D198" s="1395"/>
      <c r="E198" s="1396">
        <v>4121</v>
      </c>
      <c r="F198" s="1399" t="s">
        <v>1227</v>
      </c>
      <c r="G198" s="1419">
        <v>125.4</v>
      </c>
    </row>
    <row r="199" spans="1:7" s="1392" customFormat="1" ht="12.75" customHeight="1" x14ac:dyDescent="0.25">
      <c r="A199" s="1505">
        <v>352</v>
      </c>
      <c r="B199" s="1393" t="s">
        <v>160</v>
      </c>
      <c r="C199" s="1394">
        <v>5036</v>
      </c>
      <c r="D199" s="1395"/>
      <c r="E199" s="1396">
        <v>4121</v>
      </c>
      <c r="F199" s="1399" t="s">
        <v>1228</v>
      </c>
      <c r="G199" s="1419">
        <v>352</v>
      </c>
    </row>
    <row r="200" spans="1:7" s="1392" customFormat="1" ht="12.75" customHeight="1" x14ac:dyDescent="0.25">
      <c r="A200" s="1505">
        <v>88.6</v>
      </c>
      <c r="B200" s="1393" t="s">
        <v>160</v>
      </c>
      <c r="C200" s="1394">
        <v>5037</v>
      </c>
      <c r="D200" s="1395"/>
      <c r="E200" s="1396">
        <v>4121</v>
      </c>
      <c r="F200" s="1399" t="s">
        <v>1229</v>
      </c>
      <c r="G200" s="1419">
        <v>88.6</v>
      </c>
    </row>
    <row r="201" spans="1:7" s="1392" customFormat="1" ht="12.75" customHeight="1" x14ac:dyDescent="0.25">
      <c r="A201" s="1505">
        <v>114.6</v>
      </c>
      <c r="B201" s="1393" t="s">
        <v>160</v>
      </c>
      <c r="C201" s="1394">
        <v>5038</v>
      </c>
      <c r="D201" s="1395"/>
      <c r="E201" s="1396">
        <v>4121</v>
      </c>
      <c r="F201" s="1399" t="s">
        <v>1230</v>
      </c>
      <c r="G201" s="1419">
        <v>114.6</v>
      </c>
    </row>
    <row r="202" spans="1:7" s="1392" customFormat="1" ht="12.75" customHeight="1" x14ac:dyDescent="0.25">
      <c r="A202" s="1505">
        <v>176</v>
      </c>
      <c r="B202" s="1393" t="s">
        <v>160</v>
      </c>
      <c r="C202" s="1394">
        <v>5039</v>
      </c>
      <c r="D202" s="1395"/>
      <c r="E202" s="1396">
        <v>4121</v>
      </c>
      <c r="F202" s="1399" t="s">
        <v>1231</v>
      </c>
      <c r="G202" s="1419">
        <v>176</v>
      </c>
    </row>
    <row r="203" spans="1:7" s="1392" customFormat="1" ht="12.75" customHeight="1" x14ac:dyDescent="0.25">
      <c r="A203" s="1505">
        <v>223.4</v>
      </c>
      <c r="B203" s="1393" t="s">
        <v>160</v>
      </c>
      <c r="C203" s="1394">
        <v>5040</v>
      </c>
      <c r="D203" s="1395"/>
      <c r="E203" s="1396">
        <v>4121</v>
      </c>
      <c r="F203" s="1399" t="s">
        <v>1232</v>
      </c>
      <c r="G203" s="1419">
        <v>223.4</v>
      </c>
    </row>
    <row r="204" spans="1:7" s="1392" customFormat="1" ht="12.75" customHeight="1" x14ac:dyDescent="0.25">
      <c r="A204" s="1505">
        <v>42.6</v>
      </c>
      <c r="B204" s="1393" t="s">
        <v>160</v>
      </c>
      <c r="C204" s="1394">
        <v>5041</v>
      </c>
      <c r="D204" s="1395"/>
      <c r="E204" s="1396">
        <v>4121</v>
      </c>
      <c r="F204" s="1399" t="s">
        <v>1233</v>
      </c>
      <c r="G204" s="1419">
        <v>42.6</v>
      </c>
    </row>
    <row r="205" spans="1:7" s="1392" customFormat="1" ht="12.75" customHeight="1" x14ac:dyDescent="0.25">
      <c r="A205" s="1505">
        <v>51.2</v>
      </c>
      <c r="B205" s="1393" t="s">
        <v>160</v>
      </c>
      <c r="C205" s="1394">
        <v>5042</v>
      </c>
      <c r="D205" s="1395"/>
      <c r="E205" s="1396">
        <v>4121</v>
      </c>
      <c r="F205" s="1399" t="s">
        <v>1234</v>
      </c>
      <c r="G205" s="1419">
        <v>51.2</v>
      </c>
    </row>
    <row r="206" spans="1:7" s="1392" customFormat="1" ht="12.75" customHeight="1" x14ac:dyDescent="0.25">
      <c r="A206" s="1505">
        <v>56.8</v>
      </c>
      <c r="B206" s="1393" t="s">
        <v>160</v>
      </c>
      <c r="C206" s="1394">
        <v>5043</v>
      </c>
      <c r="D206" s="1395"/>
      <c r="E206" s="1396">
        <v>4121</v>
      </c>
      <c r="F206" s="1399" t="s">
        <v>1235</v>
      </c>
      <c r="G206" s="1419">
        <v>56.8</v>
      </c>
    </row>
    <row r="207" spans="1:7" s="1392" customFormat="1" ht="12.75" customHeight="1" x14ac:dyDescent="0.25">
      <c r="A207" s="1505">
        <v>220.2</v>
      </c>
      <c r="B207" s="1393" t="s">
        <v>160</v>
      </c>
      <c r="C207" s="1394">
        <v>5044</v>
      </c>
      <c r="D207" s="1395"/>
      <c r="E207" s="1396">
        <v>4121</v>
      </c>
      <c r="F207" s="1399" t="s">
        <v>1236</v>
      </c>
      <c r="G207" s="1419">
        <v>220.2</v>
      </c>
    </row>
    <row r="208" spans="1:7" s="1392" customFormat="1" ht="12.75" customHeight="1" x14ac:dyDescent="0.25">
      <c r="A208" s="1505">
        <v>200</v>
      </c>
      <c r="B208" s="1393" t="s">
        <v>160</v>
      </c>
      <c r="C208" s="1394">
        <v>5045</v>
      </c>
      <c r="D208" s="1395"/>
      <c r="E208" s="1396">
        <v>4121</v>
      </c>
      <c r="F208" s="1399" t="s">
        <v>1237</v>
      </c>
      <c r="G208" s="1419">
        <v>200</v>
      </c>
    </row>
    <row r="209" spans="1:7" s="1392" customFormat="1" ht="12.75" customHeight="1" x14ac:dyDescent="0.25">
      <c r="A209" s="1505">
        <v>49.4</v>
      </c>
      <c r="B209" s="1393" t="s">
        <v>160</v>
      </c>
      <c r="C209" s="1394">
        <v>5046</v>
      </c>
      <c r="D209" s="1395"/>
      <c r="E209" s="1396">
        <v>4121</v>
      </c>
      <c r="F209" s="1399" t="s">
        <v>1238</v>
      </c>
      <c r="G209" s="1419">
        <v>49.4</v>
      </c>
    </row>
    <row r="210" spans="1:7" s="1392" customFormat="1" ht="12.75" customHeight="1" x14ac:dyDescent="0.25">
      <c r="A210" s="1505">
        <v>91.6</v>
      </c>
      <c r="B210" s="1393" t="s">
        <v>160</v>
      </c>
      <c r="C210" s="1394">
        <v>5047</v>
      </c>
      <c r="D210" s="1395"/>
      <c r="E210" s="1396">
        <v>4121</v>
      </c>
      <c r="F210" s="1399" t="s">
        <v>1239</v>
      </c>
      <c r="G210" s="1419">
        <v>91.6</v>
      </c>
    </row>
    <row r="211" spans="1:7" s="1392" customFormat="1" ht="12.75" customHeight="1" x14ac:dyDescent="0.25">
      <c r="A211" s="1504">
        <v>20.6</v>
      </c>
      <c r="B211" s="1400" t="s">
        <v>160</v>
      </c>
      <c r="C211" s="1401">
        <v>5048</v>
      </c>
      <c r="D211" s="1402"/>
      <c r="E211" s="1390">
        <v>4121</v>
      </c>
      <c r="F211" s="1403" t="s">
        <v>1240</v>
      </c>
      <c r="G211" s="1423">
        <v>20.6</v>
      </c>
    </row>
    <row r="212" spans="1:7" s="1392" customFormat="1" ht="12.75" customHeight="1" x14ac:dyDescent="0.25">
      <c r="A212" s="1505">
        <v>57.4</v>
      </c>
      <c r="B212" s="1393" t="s">
        <v>160</v>
      </c>
      <c r="C212" s="1394">
        <v>5049</v>
      </c>
      <c r="D212" s="1395"/>
      <c r="E212" s="1396">
        <v>4121</v>
      </c>
      <c r="F212" s="1399" t="s">
        <v>1241</v>
      </c>
      <c r="G212" s="1419">
        <v>57.4</v>
      </c>
    </row>
    <row r="213" spans="1:7" s="1392" customFormat="1" ht="12.75" customHeight="1" x14ac:dyDescent="0.25">
      <c r="A213" s="1505">
        <v>221.2</v>
      </c>
      <c r="B213" s="1393" t="s">
        <v>160</v>
      </c>
      <c r="C213" s="1394">
        <v>5050</v>
      </c>
      <c r="D213" s="1395"/>
      <c r="E213" s="1396">
        <v>4121</v>
      </c>
      <c r="F213" s="1399" t="s">
        <v>1242</v>
      </c>
      <c r="G213" s="1419">
        <v>221.2</v>
      </c>
    </row>
    <row r="214" spans="1:7" s="1392" customFormat="1" ht="12.75" customHeight="1" x14ac:dyDescent="0.25">
      <c r="A214" s="1505">
        <v>22</v>
      </c>
      <c r="B214" s="1393" t="s">
        <v>160</v>
      </c>
      <c r="C214" s="1394">
        <v>5051</v>
      </c>
      <c r="D214" s="1395"/>
      <c r="E214" s="1396">
        <v>4121</v>
      </c>
      <c r="F214" s="1399" t="s">
        <v>1243</v>
      </c>
      <c r="G214" s="1419">
        <v>22</v>
      </c>
    </row>
    <row r="215" spans="1:7" s="1392" customFormat="1" ht="12.75" customHeight="1" x14ac:dyDescent="0.25">
      <c r="A215" s="1505">
        <v>135</v>
      </c>
      <c r="B215" s="1393" t="s">
        <v>160</v>
      </c>
      <c r="C215" s="1394">
        <v>5052</v>
      </c>
      <c r="D215" s="1395"/>
      <c r="E215" s="1396">
        <v>4121</v>
      </c>
      <c r="F215" s="1399" t="s">
        <v>1244</v>
      </c>
      <c r="G215" s="1419">
        <v>135</v>
      </c>
    </row>
    <row r="216" spans="1:7" s="1392" customFormat="1" ht="12.75" customHeight="1" x14ac:dyDescent="0.25">
      <c r="A216" s="1505">
        <v>138</v>
      </c>
      <c r="B216" s="1393" t="s">
        <v>160</v>
      </c>
      <c r="C216" s="1394">
        <v>5053</v>
      </c>
      <c r="D216" s="1395"/>
      <c r="E216" s="1396">
        <v>4121</v>
      </c>
      <c r="F216" s="1399" t="s">
        <v>1245</v>
      </c>
      <c r="G216" s="1419">
        <v>138</v>
      </c>
    </row>
    <row r="217" spans="1:7" s="1392" customFormat="1" ht="12.75" customHeight="1" x14ac:dyDescent="0.25">
      <c r="A217" s="1505">
        <v>369.4</v>
      </c>
      <c r="B217" s="1393" t="s">
        <v>160</v>
      </c>
      <c r="C217" s="1394">
        <v>5054</v>
      </c>
      <c r="D217" s="1395"/>
      <c r="E217" s="1396">
        <v>4121</v>
      </c>
      <c r="F217" s="1399" t="s">
        <v>1246</v>
      </c>
      <c r="G217" s="1419">
        <v>369.4</v>
      </c>
    </row>
    <row r="218" spans="1:7" s="1392" customFormat="1" ht="12.75" customHeight="1" x14ac:dyDescent="0.25">
      <c r="A218" s="1505">
        <v>35.799999999999997</v>
      </c>
      <c r="B218" s="1393" t="s">
        <v>160</v>
      </c>
      <c r="C218" s="1394">
        <v>5055</v>
      </c>
      <c r="D218" s="1395"/>
      <c r="E218" s="1396">
        <v>4121</v>
      </c>
      <c r="F218" s="1399" t="s">
        <v>1247</v>
      </c>
      <c r="G218" s="1419">
        <v>35.799999999999997</v>
      </c>
    </row>
    <row r="219" spans="1:7" s="1392" customFormat="1" ht="12.75" customHeight="1" x14ac:dyDescent="0.25">
      <c r="A219" s="1505">
        <v>45</v>
      </c>
      <c r="B219" s="1393" t="s">
        <v>160</v>
      </c>
      <c r="C219" s="1394">
        <v>5056</v>
      </c>
      <c r="D219" s="1395"/>
      <c r="E219" s="1396">
        <v>4121</v>
      </c>
      <c r="F219" s="1399" t="s">
        <v>1248</v>
      </c>
      <c r="G219" s="1419">
        <v>45</v>
      </c>
    </row>
    <row r="220" spans="1:7" s="1392" customFormat="1" ht="12.75" customHeight="1" x14ac:dyDescent="0.25">
      <c r="A220" s="1505">
        <v>118.4</v>
      </c>
      <c r="B220" s="1393" t="s">
        <v>160</v>
      </c>
      <c r="C220" s="1394">
        <v>5057</v>
      </c>
      <c r="D220" s="1395"/>
      <c r="E220" s="1396">
        <v>4121</v>
      </c>
      <c r="F220" s="1399" t="s">
        <v>1249</v>
      </c>
      <c r="G220" s="1419">
        <v>118.4</v>
      </c>
    </row>
    <row r="221" spans="1:7" s="1392" customFormat="1" ht="12.75" customHeight="1" x14ac:dyDescent="0.25">
      <c r="A221" s="1505">
        <v>17.600000000000001</v>
      </c>
      <c r="B221" s="1393" t="s">
        <v>160</v>
      </c>
      <c r="C221" s="1394">
        <v>5058</v>
      </c>
      <c r="D221" s="1395"/>
      <c r="E221" s="1396">
        <v>4121</v>
      </c>
      <c r="F221" s="1399" t="s">
        <v>1250</v>
      </c>
      <c r="G221" s="1419">
        <v>17.600000000000001</v>
      </c>
    </row>
    <row r="222" spans="1:7" s="1392" customFormat="1" ht="12.75" customHeight="1" x14ac:dyDescent="0.25">
      <c r="A222" s="1505">
        <v>47.2</v>
      </c>
      <c r="B222" s="1393" t="s">
        <v>160</v>
      </c>
      <c r="C222" s="1394">
        <v>5059</v>
      </c>
      <c r="D222" s="1395"/>
      <c r="E222" s="1396">
        <v>4121</v>
      </c>
      <c r="F222" s="1399" t="s">
        <v>1251</v>
      </c>
      <c r="G222" s="1419">
        <v>47.2</v>
      </c>
    </row>
    <row r="223" spans="1:7" s="1392" customFormat="1" ht="12.75" customHeight="1" x14ac:dyDescent="0.25">
      <c r="A223" s="1505">
        <v>177</v>
      </c>
      <c r="B223" s="1393" t="s">
        <v>160</v>
      </c>
      <c r="C223" s="1394">
        <v>5060</v>
      </c>
      <c r="D223" s="1395"/>
      <c r="E223" s="1396">
        <v>4121</v>
      </c>
      <c r="F223" s="1399" t="s">
        <v>1252</v>
      </c>
      <c r="G223" s="1419">
        <v>177</v>
      </c>
    </row>
    <row r="224" spans="1:7" s="1392" customFormat="1" ht="12.75" customHeight="1" x14ac:dyDescent="0.25">
      <c r="A224" s="1505">
        <v>73.400000000000006</v>
      </c>
      <c r="B224" s="1393" t="s">
        <v>160</v>
      </c>
      <c r="C224" s="1394">
        <v>5061</v>
      </c>
      <c r="D224" s="1395"/>
      <c r="E224" s="1396">
        <v>4121</v>
      </c>
      <c r="F224" s="1399" t="s">
        <v>1253</v>
      </c>
      <c r="G224" s="1419">
        <v>73.400000000000006</v>
      </c>
    </row>
    <row r="225" spans="1:7" s="1392" customFormat="1" ht="12.75" customHeight="1" x14ac:dyDescent="0.25">
      <c r="A225" s="1505">
        <v>121.4</v>
      </c>
      <c r="B225" s="1400" t="s">
        <v>160</v>
      </c>
      <c r="C225" s="1401">
        <v>5062</v>
      </c>
      <c r="D225" s="1402"/>
      <c r="E225" s="1390">
        <v>4121</v>
      </c>
      <c r="F225" s="1403" t="s">
        <v>1254</v>
      </c>
      <c r="G225" s="1423">
        <v>121.4</v>
      </c>
    </row>
    <row r="226" spans="1:7" s="1392" customFormat="1" ht="12.75" customHeight="1" x14ac:dyDescent="0.25">
      <c r="A226" s="1505">
        <v>82.4</v>
      </c>
      <c r="B226" s="1393" t="s">
        <v>160</v>
      </c>
      <c r="C226" s="1394">
        <v>5063</v>
      </c>
      <c r="D226" s="1395"/>
      <c r="E226" s="1396">
        <v>4121</v>
      </c>
      <c r="F226" s="1399" t="s">
        <v>1255</v>
      </c>
      <c r="G226" s="1419">
        <v>82.4</v>
      </c>
    </row>
    <row r="227" spans="1:7" s="1392" customFormat="1" ht="12.75" customHeight="1" x14ac:dyDescent="0.25">
      <c r="A227" s="1505">
        <v>101.8</v>
      </c>
      <c r="B227" s="1393" t="s">
        <v>160</v>
      </c>
      <c r="C227" s="1394">
        <v>5064</v>
      </c>
      <c r="D227" s="1395"/>
      <c r="E227" s="1396">
        <v>4121</v>
      </c>
      <c r="F227" s="1399" t="s">
        <v>1256</v>
      </c>
      <c r="G227" s="1419">
        <v>101.8</v>
      </c>
    </row>
    <row r="228" spans="1:7" s="1392" customFormat="1" ht="12.75" customHeight="1" thickBot="1" x14ac:dyDescent="0.3">
      <c r="A228" s="1506">
        <v>48.8</v>
      </c>
      <c r="B228" s="1404" t="s">
        <v>160</v>
      </c>
      <c r="C228" s="1405">
        <v>5065</v>
      </c>
      <c r="D228" s="1406"/>
      <c r="E228" s="1407">
        <v>4121</v>
      </c>
      <c r="F228" s="1408" t="s">
        <v>1257</v>
      </c>
      <c r="G228" s="1424">
        <v>48.8</v>
      </c>
    </row>
  </sheetData>
  <mergeCells count="3">
    <mergeCell ref="A1:G1"/>
    <mergeCell ref="A3:G3"/>
    <mergeCell ref="A5:G5"/>
  </mergeCells>
  <printOptions horizontalCentered="1"/>
  <pageMargins left="0.78740157480314965" right="0.59055118110236227" top="0.55118110236220474" bottom="0.55118110236220474" header="0.23622047244094491" footer="0.23622047244094491"/>
  <pageSetup paperSize="9" scale="95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0B9B0-976A-4948-8AE0-5F35C81C19C4}">
  <sheetPr>
    <tabColor theme="7" tint="0.59999389629810485"/>
  </sheetPr>
  <dimension ref="A1:G63"/>
  <sheetViews>
    <sheetView zoomScaleNormal="100" workbookViewId="0">
      <selection activeCell="B2" sqref="B2"/>
    </sheetView>
  </sheetViews>
  <sheetFormatPr defaultRowHeight="12.75" x14ac:dyDescent="0.2"/>
  <cols>
    <col min="1" max="1" width="4.5703125" style="2484" customWidth="1"/>
    <col min="2" max="2" width="6.42578125" style="2474" customWidth="1"/>
    <col min="3" max="3" width="20.7109375" style="2474" customWidth="1"/>
    <col min="4" max="4" width="34.85546875" style="2474" customWidth="1"/>
    <col min="5" max="5" width="13.28515625" style="2474" customWidth="1"/>
    <col min="6" max="6" width="14.5703125" style="2474" customWidth="1"/>
    <col min="7" max="7" width="3.5703125" style="2474" customWidth="1"/>
    <col min="8" max="235" width="9.140625" style="2474"/>
    <col min="236" max="236" width="3.7109375" style="2474" customWidth="1"/>
    <col min="237" max="237" width="5.42578125" style="2474" customWidth="1"/>
    <col min="238" max="239" width="20.7109375" style="2474" customWidth="1"/>
    <col min="240" max="242" width="10" style="2474" bestFit="1" customWidth="1"/>
    <col min="243" max="243" width="9.28515625" style="2474" customWidth="1"/>
    <col min="244" max="244" width="11.7109375" style="2474" bestFit="1" customWidth="1"/>
    <col min="245" max="245" width="10.140625" style="2474" bestFit="1" customWidth="1"/>
    <col min="246" max="251" width="9.140625" style="2474"/>
    <col min="252" max="252" width="11.7109375" style="2474" bestFit="1" customWidth="1"/>
    <col min="253" max="491" width="9.140625" style="2474"/>
    <col min="492" max="492" width="3.7109375" style="2474" customWidth="1"/>
    <col min="493" max="493" width="5.42578125" style="2474" customWidth="1"/>
    <col min="494" max="495" width="20.7109375" style="2474" customWidth="1"/>
    <col min="496" max="498" width="10" style="2474" bestFit="1" customWidth="1"/>
    <col min="499" max="499" width="9.28515625" style="2474" customWidth="1"/>
    <col min="500" max="500" width="11.7109375" style="2474" bestFit="1" customWidth="1"/>
    <col min="501" max="501" width="10.140625" style="2474" bestFit="1" customWidth="1"/>
    <col min="502" max="507" width="9.140625" style="2474"/>
    <col min="508" max="508" width="11.7109375" style="2474" bestFit="1" customWidth="1"/>
    <col min="509" max="747" width="9.140625" style="2474"/>
    <col min="748" max="748" width="3.7109375" style="2474" customWidth="1"/>
    <col min="749" max="749" width="5.42578125" style="2474" customWidth="1"/>
    <col min="750" max="751" width="20.7109375" style="2474" customWidth="1"/>
    <col min="752" max="754" width="10" style="2474" bestFit="1" customWidth="1"/>
    <col min="755" max="755" width="9.28515625" style="2474" customWidth="1"/>
    <col min="756" max="756" width="11.7109375" style="2474" bestFit="1" customWidth="1"/>
    <col min="757" max="757" width="10.140625" style="2474" bestFit="1" customWidth="1"/>
    <col min="758" max="763" width="9.140625" style="2474"/>
    <col min="764" max="764" width="11.7109375" style="2474" bestFit="1" customWidth="1"/>
    <col min="765" max="1003" width="9.140625" style="2474"/>
    <col min="1004" max="1004" width="3.7109375" style="2474" customWidth="1"/>
    <col min="1005" max="1005" width="5.42578125" style="2474" customWidth="1"/>
    <col min="1006" max="1007" width="20.7109375" style="2474" customWidth="1"/>
    <col min="1008" max="1010" width="10" style="2474" bestFit="1" customWidth="1"/>
    <col min="1011" max="1011" width="9.28515625" style="2474" customWidth="1"/>
    <col min="1012" max="1012" width="11.7109375" style="2474" bestFit="1" customWidth="1"/>
    <col min="1013" max="1013" width="10.140625" style="2474" bestFit="1" customWidth="1"/>
    <col min="1014" max="1019" width="9.140625" style="2474"/>
    <col min="1020" max="1020" width="11.7109375" style="2474" bestFit="1" customWidth="1"/>
    <col min="1021" max="1259" width="9.140625" style="2474"/>
    <col min="1260" max="1260" width="3.7109375" style="2474" customWidth="1"/>
    <col min="1261" max="1261" width="5.42578125" style="2474" customWidth="1"/>
    <col min="1262" max="1263" width="20.7109375" style="2474" customWidth="1"/>
    <col min="1264" max="1266" width="10" style="2474" bestFit="1" customWidth="1"/>
    <col min="1267" max="1267" width="9.28515625" style="2474" customWidth="1"/>
    <col min="1268" max="1268" width="11.7109375" style="2474" bestFit="1" customWidth="1"/>
    <col min="1269" max="1269" width="10.140625" style="2474" bestFit="1" customWidth="1"/>
    <col min="1270" max="1275" width="9.140625" style="2474"/>
    <col min="1276" max="1276" width="11.7109375" style="2474" bestFit="1" customWidth="1"/>
    <col min="1277" max="1515" width="9.140625" style="2474"/>
    <col min="1516" max="1516" width="3.7109375" style="2474" customWidth="1"/>
    <col min="1517" max="1517" width="5.42578125" style="2474" customWidth="1"/>
    <col min="1518" max="1519" width="20.7109375" style="2474" customWidth="1"/>
    <col min="1520" max="1522" width="10" style="2474" bestFit="1" customWidth="1"/>
    <col min="1523" max="1523" width="9.28515625" style="2474" customWidth="1"/>
    <col min="1524" max="1524" width="11.7109375" style="2474" bestFit="1" customWidth="1"/>
    <col min="1525" max="1525" width="10.140625" style="2474" bestFit="1" customWidth="1"/>
    <col min="1526" max="1531" width="9.140625" style="2474"/>
    <col min="1532" max="1532" width="11.7109375" style="2474" bestFit="1" customWidth="1"/>
    <col min="1533" max="1771" width="9.140625" style="2474"/>
    <col min="1772" max="1772" width="3.7109375" style="2474" customWidth="1"/>
    <col min="1773" max="1773" width="5.42578125" style="2474" customWidth="1"/>
    <col min="1774" max="1775" width="20.7109375" style="2474" customWidth="1"/>
    <col min="1776" max="1778" width="10" style="2474" bestFit="1" customWidth="1"/>
    <col min="1779" max="1779" width="9.28515625" style="2474" customWidth="1"/>
    <col min="1780" max="1780" width="11.7109375" style="2474" bestFit="1" customWidth="1"/>
    <col min="1781" max="1781" width="10.140625" style="2474" bestFit="1" customWidth="1"/>
    <col min="1782" max="1787" width="9.140625" style="2474"/>
    <col min="1788" max="1788" width="11.7109375" style="2474" bestFit="1" customWidth="1"/>
    <col min="1789" max="2027" width="9.140625" style="2474"/>
    <col min="2028" max="2028" width="3.7109375" style="2474" customWidth="1"/>
    <col min="2029" max="2029" width="5.42578125" style="2474" customWidth="1"/>
    <col min="2030" max="2031" width="20.7109375" style="2474" customWidth="1"/>
    <col min="2032" max="2034" width="10" style="2474" bestFit="1" customWidth="1"/>
    <col min="2035" max="2035" width="9.28515625" style="2474" customWidth="1"/>
    <col min="2036" max="2036" width="11.7109375" style="2474" bestFit="1" customWidth="1"/>
    <col min="2037" max="2037" width="10.140625" style="2474" bestFit="1" customWidth="1"/>
    <col min="2038" max="2043" width="9.140625" style="2474"/>
    <col min="2044" max="2044" width="11.7109375" style="2474" bestFit="1" customWidth="1"/>
    <col min="2045" max="2283" width="9.140625" style="2474"/>
    <col min="2284" max="2284" width="3.7109375" style="2474" customWidth="1"/>
    <col min="2285" max="2285" width="5.42578125" style="2474" customWidth="1"/>
    <col min="2286" max="2287" width="20.7109375" style="2474" customWidth="1"/>
    <col min="2288" max="2290" width="10" style="2474" bestFit="1" customWidth="1"/>
    <col min="2291" max="2291" width="9.28515625" style="2474" customWidth="1"/>
    <col min="2292" max="2292" width="11.7109375" style="2474" bestFit="1" customWidth="1"/>
    <col min="2293" max="2293" width="10.140625" style="2474" bestFit="1" customWidth="1"/>
    <col min="2294" max="2299" width="9.140625" style="2474"/>
    <col min="2300" max="2300" width="11.7109375" style="2474" bestFit="1" customWidth="1"/>
    <col min="2301" max="2539" width="9.140625" style="2474"/>
    <col min="2540" max="2540" width="3.7109375" style="2474" customWidth="1"/>
    <col min="2541" max="2541" width="5.42578125" style="2474" customWidth="1"/>
    <col min="2542" max="2543" width="20.7109375" style="2474" customWidth="1"/>
    <col min="2544" max="2546" width="10" style="2474" bestFit="1" customWidth="1"/>
    <col min="2547" max="2547" width="9.28515625" style="2474" customWidth="1"/>
    <col min="2548" max="2548" width="11.7109375" style="2474" bestFit="1" customWidth="1"/>
    <col min="2549" max="2549" width="10.140625" style="2474" bestFit="1" customWidth="1"/>
    <col min="2550" max="2555" width="9.140625" style="2474"/>
    <col min="2556" max="2556" width="11.7109375" style="2474" bestFit="1" customWidth="1"/>
    <col min="2557" max="2795" width="9.140625" style="2474"/>
    <col min="2796" max="2796" width="3.7109375" style="2474" customWidth="1"/>
    <col min="2797" max="2797" width="5.42578125" style="2474" customWidth="1"/>
    <col min="2798" max="2799" width="20.7109375" style="2474" customWidth="1"/>
    <col min="2800" max="2802" width="10" style="2474" bestFit="1" customWidth="1"/>
    <col min="2803" max="2803" width="9.28515625" style="2474" customWidth="1"/>
    <col min="2804" max="2804" width="11.7109375" style="2474" bestFit="1" customWidth="1"/>
    <col min="2805" max="2805" width="10.140625" style="2474" bestFit="1" customWidth="1"/>
    <col min="2806" max="2811" width="9.140625" style="2474"/>
    <col min="2812" max="2812" width="11.7109375" style="2474" bestFit="1" customWidth="1"/>
    <col min="2813" max="3051" width="9.140625" style="2474"/>
    <col min="3052" max="3052" width="3.7109375" style="2474" customWidth="1"/>
    <col min="3053" max="3053" width="5.42578125" style="2474" customWidth="1"/>
    <col min="3054" max="3055" width="20.7109375" style="2474" customWidth="1"/>
    <col min="3056" max="3058" width="10" style="2474" bestFit="1" customWidth="1"/>
    <col min="3059" max="3059" width="9.28515625" style="2474" customWidth="1"/>
    <col min="3060" max="3060" width="11.7109375" style="2474" bestFit="1" customWidth="1"/>
    <col min="3061" max="3061" width="10.140625" style="2474" bestFit="1" customWidth="1"/>
    <col min="3062" max="3067" width="9.140625" style="2474"/>
    <col min="3068" max="3068" width="11.7109375" style="2474" bestFit="1" customWidth="1"/>
    <col min="3069" max="3307" width="9.140625" style="2474"/>
    <col min="3308" max="3308" width="3.7109375" style="2474" customWidth="1"/>
    <col min="3309" max="3309" width="5.42578125" style="2474" customWidth="1"/>
    <col min="3310" max="3311" width="20.7109375" style="2474" customWidth="1"/>
    <col min="3312" max="3314" width="10" style="2474" bestFit="1" customWidth="1"/>
    <col min="3315" max="3315" width="9.28515625" style="2474" customWidth="1"/>
    <col min="3316" max="3316" width="11.7109375" style="2474" bestFit="1" customWidth="1"/>
    <col min="3317" max="3317" width="10.140625" style="2474" bestFit="1" customWidth="1"/>
    <col min="3318" max="3323" width="9.140625" style="2474"/>
    <col min="3324" max="3324" width="11.7109375" style="2474" bestFit="1" customWidth="1"/>
    <col min="3325" max="3563" width="9.140625" style="2474"/>
    <col min="3564" max="3564" width="3.7109375" style="2474" customWidth="1"/>
    <col min="3565" max="3565" width="5.42578125" style="2474" customWidth="1"/>
    <col min="3566" max="3567" width="20.7109375" style="2474" customWidth="1"/>
    <col min="3568" max="3570" width="10" style="2474" bestFit="1" customWidth="1"/>
    <col min="3571" max="3571" width="9.28515625" style="2474" customWidth="1"/>
    <col min="3572" max="3572" width="11.7109375" style="2474" bestFit="1" customWidth="1"/>
    <col min="3573" max="3573" width="10.140625" style="2474" bestFit="1" customWidth="1"/>
    <col min="3574" max="3579" width="9.140625" style="2474"/>
    <col min="3580" max="3580" width="11.7109375" style="2474" bestFit="1" customWidth="1"/>
    <col min="3581" max="3819" width="9.140625" style="2474"/>
    <col min="3820" max="3820" width="3.7109375" style="2474" customWidth="1"/>
    <col min="3821" max="3821" width="5.42578125" style="2474" customWidth="1"/>
    <col min="3822" max="3823" width="20.7109375" style="2474" customWidth="1"/>
    <col min="3824" max="3826" width="10" style="2474" bestFit="1" customWidth="1"/>
    <col min="3827" max="3827" width="9.28515625" style="2474" customWidth="1"/>
    <col min="3828" max="3828" width="11.7109375" style="2474" bestFit="1" customWidth="1"/>
    <col min="3829" max="3829" width="10.140625" style="2474" bestFit="1" customWidth="1"/>
    <col min="3830" max="3835" width="9.140625" style="2474"/>
    <col min="3836" max="3836" width="11.7109375" style="2474" bestFit="1" customWidth="1"/>
    <col min="3837" max="4075" width="9.140625" style="2474"/>
    <col min="4076" max="4076" width="3.7109375" style="2474" customWidth="1"/>
    <col min="4077" max="4077" width="5.42578125" style="2474" customWidth="1"/>
    <col min="4078" max="4079" width="20.7109375" style="2474" customWidth="1"/>
    <col min="4080" max="4082" width="10" style="2474" bestFit="1" customWidth="1"/>
    <col min="4083" max="4083" width="9.28515625" style="2474" customWidth="1"/>
    <col min="4084" max="4084" width="11.7109375" style="2474" bestFit="1" customWidth="1"/>
    <col min="4085" max="4085" width="10.140625" style="2474" bestFit="1" customWidth="1"/>
    <col min="4086" max="4091" width="9.140625" style="2474"/>
    <col min="4092" max="4092" width="11.7109375" style="2474" bestFit="1" customWidth="1"/>
    <col min="4093" max="4331" width="9.140625" style="2474"/>
    <col min="4332" max="4332" width="3.7109375" style="2474" customWidth="1"/>
    <col min="4333" max="4333" width="5.42578125" style="2474" customWidth="1"/>
    <col min="4334" max="4335" width="20.7109375" style="2474" customWidth="1"/>
    <col min="4336" max="4338" width="10" style="2474" bestFit="1" customWidth="1"/>
    <col min="4339" max="4339" width="9.28515625" style="2474" customWidth="1"/>
    <col min="4340" max="4340" width="11.7109375" style="2474" bestFit="1" customWidth="1"/>
    <col min="4341" max="4341" width="10.140625" style="2474" bestFit="1" customWidth="1"/>
    <col min="4342" max="4347" width="9.140625" style="2474"/>
    <col min="4348" max="4348" width="11.7109375" style="2474" bestFit="1" customWidth="1"/>
    <col min="4349" max="4587" width="9.140625" style="2474"/>
    <col min="4588" max="4588" width="3.7109375" style="2474" customWidth="1"/>
    <col min="4589" max="4589" width="5.42578125" style="2474" customWidth="1"/>
    <col min="4590" max="4591" width="20.7109375" style="2474" customWidth="1"/>
    <col min="4592" max="4594" width="10" style="2474" bestFit="1" customWidth="1"/>
    <col min="4595" max="4595" width="9.28515625" style="2474" customWidth="1"/>
    <col min="4596" max="4596" width="11.7109375" style="2474" bestFit="1" customWidth="1"/>
    <col min="4597" max="4597" width="10.140625" style="2474" bestFit="1" customWidth="1"/>
    <col min="4598" max="4603" width="9.140625" style="2474"/>
    <col min="4604" max="4604" width="11.7109375" style="2474" bestFit="1" customWidth="1"/>
    <col min="4605" max="4843" width="9.140625" style="2474"/>
    <col min="4844" max="4844" width="3.7109375" style="2474" customWidth="1"/>
    <col min="4845" max="4845" width="5.42578125" style="2474" customWidth="1"/>
    <col min="4846" max="4847" width="20.7109375" style="2474" customWidth="1"/>
    <col min="4848" max="4850" width="10" style="2474" bestFit="1" customWidth="1"/>
    <col min="4851" max="4851" width="9.28515625" style="2474" customWidth="1"/>
    <col min="4852" max="4852" width="11.7109375" style="2474" bestFit="1" customWidth="1"/>
    <col min="4853" max="4853" width="10.140625" style="2474" bestFit="1" customWidth="1"/>
    <col min="4854" max="4859" width="9.140625" style="2474"/>
    <col min="4860" max="4860" width="11.7109375" style="2474" bestFit="1" customWidth="1"/>
    <col min="4861" max="5099" width="9.140625" style="2474"/>
    <col min="5100" max="5100" width="3.7109375" style="2474" customWidth="1"/>
    <col min="5101" max="5101" width="5.42578125" style="2474" customWidth="1"/>
    <col min="5102" max="5103" width="20.7109375" style="2474" customWidth="1"/>
    <col min="5104" max="5106" width="10" style="2474" bestFit="1" customWidth="1"/>
    <col min="5107" max="5107" width="9.28515625" style="2474" customWidth="1"/>
    <col min="5108" max="5108" width="11.7109375" style="2474" bestFit="1" customWidth="1"/>
    <col min="5109" max="5109" width="10.140625" style="2474" bestFit="1" customWidth="1"/>
    <col min="5110" max="5115" width="9.140625" style="2474"/>
    <col min="5116" max="5116" width="11.7109375" style="2474" bestFit="1" customWidth="1"/>
    <col min="5117" max="5355" width="9.140625" style="2474"/>
    <col min="5356" max="5356" width="3.7109375" style="2474" customWidth="1"/>
    <col min="5357" max="5357" width="5.42578125" style="2474" customWidth="1"/>
    <col min="5358" max="5359" width="20.7109375" style="2474" customWidth="1"/>
    <col min="5360" max="5362" width="10" style="2474" bestFit="1" customWidth="1"/>
    <col min="5363" max="5363" width="9.28515625" style="2474" customWidth="1"/>
    <col min="5364" max="5364" width="11.7109375" style="2474" bestFit="1" customWidth="1"/>
    <col min="5365" max="5365" width="10.140625" style="2474" bestFit="1" customWidth="1"/>
    <col min="5366" max="5371" width="9.140625" style="2474"/>
    <col min="5372" max="5372" width="11.7109375" style="2474" bestFit="1" customWidth="1"/>
    <col min="5373" max="5611" width="9.140625" style="2474"/>
    <col min="5612" max="5612" width="3.7109375" style="2474" customWidth="1"/>
    <col min="5613" max="5613" width="5.42578125" style="2474" customWidth="1"/>
    <col min="5614" max="5615" width="20.7109375" style="2474" customWidth="1"/>
    <col min="5616" max="5618" width="10" style="2474" bestFit="1" customWidth="1"/>
    <col min="5619" max="5619" width="9.28515625" style="2474" customWidth="1"/>
    <col min="5620" max="5620" width="11.7109375" style="2474" bestFit="1" customWidth="1"/>
    <col min="5621" max="5621" width="10.140625" style="2474" bestFit="1" customWidth="1"/>
    <col min="5622" max="5627" width="9.140625" style="2474"/>
    <col min="5628" max="5628" width="11.7109375" style="2474" bestFit="1" customWidth="1"/>
    <col min="5629" max="5867" width="9.140625" style="2474"/>
    <col min="5868" max="5868" width="3.7109375" style="2474" customWidth="1"/>
    <col min="5869" max="5869" width="5.42578125" style="2474" customWidth="1"/>
    <col min="5870" max="5871" width="20.7109375" style="2474" customWidth="1"/>
    <col min="5872" max="5874" width="10" style="2474" bestFit="1" customWidth="1"/>
    <col min="5875" max="5875" width="9.28515625" style="2474" customWidth="1"/>
    <col min="5876" max="5876" width="11.7109375" style="2474" bestFit="1" customWidth="1"/>
    <col min="5877" max="5877" width="10.140625" style="2474" bestFit="1" customWidth="1"/>
    <col min="5878" max="5883" width="9.140625" style="2474"/>
    <col min="5884" max="5884" width="11.7109375" style="2474" bestFit="1" customWidth="1"/>
    <col min="5885" max="6123" width="9.140625" style="2474"/>
    <col min="6124" max="6124" width="3.7109375" style="2474" customWidth="1"/>
    <col min="6125" max="6125" width="5.42578125" style="2474" customWidth="1"/>
    <col min="6126" max="6127" width="20.7109375" style="2474" customWidth="1"/>
    <col min="6128" max="6130" width="10" style="2474" bestFit="1" customWidth="1"/>
    <col min="6131" max="6131" width="9.28515625" style="2474" customWidth="1"/>
    <col min="6132" max="6132" width="11.7109375" style="2474" bestFit="1" customWidth="1"/>
    <col min="6133" max="6133" width="10.140625" style="2474" bestFit="1" customWidth="1"/>
    <col min="6134" max="6139" width="9.140625" style="2474"/>
    <col min="6140" max="6140" width="11.7109375" style="2474" bestFit="1" customWidth="1"/>
    <col min="6141" max="6379" width="9.140625" style="2474"/>
    <col min="6380" max="6380" width="3.7109375" style="2474" customWidth="1"/>
    <col min="6381" max="6381" width="5.42578125" style="2474" customWidth="1"/>
    <col min="6382" max="6383" width="20.7109375" style="2474" customWidth="1"/>
    <col min="6384" max="6386" width="10" style="2474" bestFit="1" customWidth="1"/>
    <col min="6387" max="6387" width="9.28515625" style="2474" customWidth="1"/>
    <col min="6388" max="6388" width="11.7109375" style="2474" bestFit="1" customWidth="1"/>
    <col min="6389" max="6389" width="10.140625" style="2474" bestFit="1" customWidth="1"/>
    <col min="6390" max="6395" width="9.140625" style="2474"/>
    <col min="6396" max="6396" width="11.7109375" style="2474" bestFit="1" customWidth="1"/>
    <col min="6397" max="6635" width="9.140625" style="2474"/>
    <col min="6636" max="6636" width="3.7109375" style="2474" customWidth="1"/>
    <col min="6637" max="6637" width="5.42578125" style="2474" customWidth="1"/>
    <col min="6638" max="6639" width="20.7109375" style="2474" customWidth="1"/>
    <col min="6640" max="6642" width="10" style="2474" bestFit="1" customWidth="1"/>
    <col min="6643" max="6643" width="9.28515625" style="2474" customWidth="1"/>
    <col min="6644" max="6644" width="11.7109375" style="2474" bestFit="1" customWidth="1"/>
    <col min="6645" max="6645" width="10.140625" style="2474" bestFit="1" customWidth="1"/>
    <col min="6646" max="6651" width="9.140625" style="2474"/>
    <col min="6652" max="6652" width="11.7109375" style="2474" bestFit="1" customWidth="1"/>
    <col min="6653" max="6891" width="9.140625" style="2474"/>
    <col min="6892" max="6892" width="3.7109375" style="2474" customWidth="1"/>
    <col min="6893" max="6893" width="5.42578125" style="2474" customWidth="1"/>
    <col min="6894" max="6895" width="20.7109375" style="2474" customWidth="1"/>
    <col min="6896" max="6898" width="10" style="2474" bestFit="1" customWidth="1"/>
    <col min="6899" max="6899" width="9.28515625" style="2474" customWidth="1"/>
    <col min="6900" max="6900" width="11.7109375" style="2474" bestFit="1" customWidth="1"/>
    <col min="6901" max="6901" width="10.140625" style="2474" bestFit="1" customWidth="1"/>
    <col min="6902" max="6907" width="9.140625" style="2474"/>
    <col min="6908" max="6908" width="11.7109375" style="2474" bestFit="1" customWidth="1"/>
    <col min="6909" max="7147" width="9.140625" style="2474"/>
    <col min="7148" max="7148" width="3.7109375" style="2474" customWidth="1"/>
    <col min="7149" max="7149" width="5.42578125" style="2474" customWidth="1"/>
    <col min="7150" max="7151" width="20.7109375" style="2474" customWidth="1"/>
    <col min="7152" max="7154" width="10" style="2474" bestFit="1" customWidth="1"/>
    <col min="7155" max="7155" width="9.28515625" style="2474" customWidth="1"/>
    <col min="7156" max="7156" width="11.7109375" style="2474" bestFit="1" customWidth="1"/>
    <col min="7157" max="7157" width="10.140625" style="2474" bestFit="1" customWidth="1"/>
    <col min="7158" max="7163" width="9.140625" style="2474"/>
    <col min="7164" max="7164" width="11.7109375" style="2474" bestFit="1" customWidth="1"/>
    <col min="7165" max="7403" width="9.140625" style="2474"/>
    <col min="7404" max="7404" width="3.7109375" style="2474" customWidth="1"/>
    <col min="7405" max="7405" width="5.42578125" style="2474" customWidth="1"/>
    <col min="7406" max="7407" width="20.7109375" style="2474" customWidth="1"/>
    <col min="7408" max="7410" width="10" style="2474" bestFit="1" customWidth="1"/>
    <col min="7411" max="7411" width="9.28515625" style="2474" customWidth="1"/>
    <col min="7412" max="7412" width="11.7109375" style="2474" bestFit="1" customWidth="1"/>
    <col min="7413" max="7413" width="10.140625" style="2474" bestFit="1" customWidth="1"/>
    <col min="7414" max="7419" width="9.140625" style="2474"/>
    <col min="7420" max="7420" width="11.7109375" style="2474" bestFit="1" customWidth="1"/>
    <col min="7421" max="7659" width="9.140625" style="2474"/>
    <col min="7660" max="7660" width="3.7109375" style="2474" customWidth="1"/>
    <col min="7661" max="7661" width="5.42578125" style="2474" customWidth="1"/>
    <col min="7662" max="7663" width="20.7109375" style="2474" customWidth="1"/>
    <col min="7664" max="7666" width="10" style="2474" bestFit="1" customWidth="1"/>
    <col min="7667" max="7667" width="9.28515625" style="2474" customWidth="1"/>
    <col min="7668" max="7668" width="11.7109375" style="2474" bestFit="1" customWidth="1"/>
    <col min="7669" max="7669" width="10.140625" style="2474" bestFit="1" customWidth="1"/>
    <col min="7670" max="7675" width="9.140625" style="2474"/>
    <col min="7676" max="7676" width="11.7109375" style="2474" bestFit="1" customWidth="1"/>
    <col min="7677" max="7915" width="9.140625" style="2474"/>
    <col min="7916" max="7916" width="3.7109375" style="2474" customWidth="1"/>
    <col min="7917" max="7917" width="5.42578125" style="2474" customWidth="1"/>
    <col min="7918" max="7919" width="20.7109375" style="2474" customWidth="1"/>
    <col min="7920" max="7922" width="10" style="2474" bestFit="1" customWidth="1"/>
    <col min="7923" max="7923" width="9.28515625" style="2474" customWidth="1"/>
    <col min="7924" max="7924" width="11.7109375" style="2474" bestFit="1" customWidth="1"/>
    <col min="7925" max="7925" width="10.140625" style="2474" bestFit="1" customWidth="1"/>
    <col min="7926" max="7931" width="9.140625" style="2474"/>
    <col min="7932" max="7932" width="11.7109375" style="2474" bestFit="1" customWidth="1"/>
    <col min="7933" max="8171" width="9.140625" style="2474"/>
    <col min="8172" max="8172" width="3.7109375" style="2474" customWidth="1"/>
    <col min="8173" max="8173" width="5.42578125" style="2474" customWidth="1"/>
    <col min="8174" max="8175" width="20.7109375" style="2474" customWidth="1"/>
    <col min="8176" max="8178" width="10" style="2474" bestFit="1" customWidth="1"/>
    <col min="8179" max="8179" width="9.28515625" style="2474" customWidth="1"/>
    <col min="8180" max="8180" width="11.7109375" style="2474" bestFit="1" customWidth="1"/>
    <col min="8181" max="8181" width="10.140625" style="2474" bestFit="1" customWidth="1"/>
    <col min="8182" max="8187" width="9.140625" style="2474"/>
    <col min="8188" max="8188" width="11.7109375" style="2474" bestFit="1" customWidth="1"/>
    <col min="8189" max="8427" width="9.140625" style="2474"/>
    <col min="8428" max="8428" width="3.7109375" style="2474" customWidth="1"/>
    <col min="8429" max="8429" width="5.42578125" style="2474" customWidth="1"/>
    <col min="8430" max="8431" width="20.7109375" style="2474" customWidth="1"/>
    <col min="8432" max="8434" width="10" style="2474" bestFit="1" customWidth="1"/>
    <col min="8435" max="8435" width="9.28515625" style="2474" customWidth="1"/>
    <col min="8436" max="8436" width="11.7109375" style="2474" bestFit="1" customWidth="1"/>
    <col min="8437" max="8437" width="10.140625" style="2474" bestFit="1" customWidth="1"/>
    <col min="8438" max="8443" width="9.140625" style="2474"/>
    <col min="8444" max="8444" width="11.7109375" style="2474" bestFit="1" customWidth="1"/>
    <col min="8445" max="8683" width="9.140625" style="2474"/>
    <col min="8684" max="8684" width="3.7109375" style="2474" customWidth="1"/>
    <col min="8685" max="8685" width="5.42578125" style="2474" customWidth="1"/>
    <col min="8686" max="8687" width="20.7109375" style="2474" customWidth="1"/>
    <col min="8688" max="8690" width="10" style="2474" bestFit="1" customWidth="1"/>
    <col min="8691" max="8691" width="9.28515625" style="2474" customWidth="1"/>
    <col min="8692" max="8692" width="11.7109375" style="2474" bestFit="1" customWidth="1"/>
    <col min="8693" max="8693" width="10.140625" style="2474" bestFit="1" customWidth="1"/>
    <col min="8694" max="8699" width="9.140625" style="2474"/>
    <col min="8700" max="8700" width="11.7109375" style="2474" bestFit="1" customWidth="1"/>
    <col min="8701" max="8939" width="9.140625" style="2474"/>
    <col min="8940" max="8940" width="3.7109375" style="2474" customWidth="1"/>
    <col min="8941" max="8941" width="5.42578125" style="2474" customWidth="1"/>
    <col min="8942" max="8943" width="20.7109375" style="2474" customWidth="1"/>
    <col min="8944" max="8946" width="10" style="2474" bestFit="1" customWidth="1"/>
    <col min="8947" max="8947" width="9.28515625" style="2474" customWidth="1"/>
    <col min="8948" max="8948" width="11.7109375" style="2474" bestFit="1" customWidth="1"/>
    <col min="8949" max="8949" width="10.140625" style="2474" bestFit="1" customWidth="1"/>
    <col min="8950" max="8955" width="9.140625" style="2474"/>
    <col min="8956" max="8956" width="11.7109375" style="2474" bestFit="1" customWidth="1"/>
    <col min="8957" max="9195" width="9.140625" style="2474"/>
    <col min="9196" max="9196" width="3.7109375" style="2474" customWidth="1"/>
    <col min="9197" max="9197" width="5.42578125" style="2474" customWidth="1"/>
    <col min="9198" max="9199" width="20.7109375" style="2474" customWidth="1"/>
    <col min="9200" max="9202" width="10" style="2474" bestFit="1" customWidth="1"/>
    <col min="9203" max="9203" width="9.28515625" style="2474" customWidth="1"/>
    <col min="9204" max="9204" width="11.7109375" style="2474" bestFit="1" customWidth="1"/>
    <col min="9205" max="9205" width="10.140625" style="2474" bestFit="1" customWidth="1"/>
    <col min="9206" max="9211" width="9.140625" style="2474"/>
    <col min="9212" max="9212" width="11.7109375" style="2474" bestFit="1" customWidth="1"/>
    <col min="9213" max="9451" width="9.140625" style="2474"/>
    <col min="9452" max="9452" width="3.7109375" style="2474" customWidth="1"/>
    <col min="9453" max="9453" width="5.42578125" style="2474" customWidth="1"/>
    <col min="9454" max="9455" width="20.7109375" style="2474" customWidth="1"/>
    <col min="9456" max="9458" width="10" style="2474" bestFit="1" customWidth="1"/>
    <col min="9459" max="9459" width="9.28515625" style="2474" customWidth="1"/>
    <col min="9460" max="9460" width="11.7109375" style="2474" bestFit="1" customWidth="1"/>
    <col min="9461" max="9461" width="10.140625" style="2474" bestFit="1" customWidth="1"/>
    <col min="9462" max="9467" width="9.140625" style="2474"/>
    <col min="9468" max="9468" width="11.7109375" style="2474" bestFit="1" customWidth="1"/>
    <col min="9469" max="9707" width="9.140625" style="2474"/>
    <col min="9708" max="9708" width="3.7109375" style="2474" customWidth="1"/>
    <col min="9709" max="9709" width="5.42578125" style="2474" customWidth="1"/>
    <col min="9710" max="9711" width="20.7109375" style="2474" customWidth="1"/>
    <col min="9712" max="9714" width="10" style="2474" bestFit="1" customWidth="1"/>
    <col min="9715" max="9715" width="9.28515625" style="2474" customWidth="1"/>
    <col min="9716" max="9716" width="11.7109375" style="2474" bestFit="1" customWidth="1"/>
    <col min="9717" max="9717" width="10.140625" style="2474" bestFit="1" customWidth="1"/>
    <col min="9718" max="9723" width="9.140625" style="2474"/>
    <col min="9724" max="9724" width="11.7109375" style="2474" bestFit="1" customWidth="1"/>
    <col min="9725" max="9963" width="9.140625" style="2474"/>
    <col min="9964" max="9964" width="3.7109375" style="2474" customWidth="1"/>
    <col min="9965" max="9965" width="5.42578125" style="2474" customWidth="1"/>
    <col min="9966" max="9967" width="20.7109375" style="2474" customWidth="1"/>
    <col min="9968" max="9970" width="10" style="2474" bestFit="1" customWidth="1"/>
    <col min="9971" max="9971" width="9.28515625" style="2474" customWidth="1"/>
    <col min="9972" max="9972" width="11.7109375" style="2474" bestFit="1" customWidth="1"/>
    <col min="9973" max="9973" width="10.140625" style="2474" bestFit="1" customWidth="1"/>
    <col min="9974" max="9979" width="9.140625" style="2474"/>
    <col min="9980" max="9980" width="11.7109375" style="2474" bestFit="1" customWidth="1"/>
    <col min="9981" max="10219" width="9.140625" style="2474"/>
    <col min="10220" max="10220" width="3.7109375" style="2474" customWidth="1"/>
    <col min="10221" max="10221" width="5.42578125" style="2474" customWidth="1"/>
    <col min="10222" max="10223" width="20.7109375" style="2474" customWidth="1"/>
    <col min="10224" max="10226" width="10" style="2474" bestFit="1" customWidth="1"/>
    <col min="10227" max="10227" width="9.28515625" style="2474" customWidth="1"/>
    <col min="10228" max="10228" width="11.7109375" style="2474" bestFit="1" customWidth="1"/>
    <col min="10229" max="10229" width="10.140625" style="2474" bestFit="1" customWidth="1"/>
    <col min="10230" max="10235" width="9.140625" style="2474"/>
    <col min="10236" max="10236" width="11.7109375" style="2474" bestFit="1" customWidth="1"/>
    <col min="10237" max="10475" width="9.140625" style="2474"/>
    <col min="10476" max="10476" width="3.7109375" style="2474" customWidth="1"/>
    <col min="10477" max="10477" width="5.42578125" style="2474" customWidth="1"/>
    <col min="10478" max="10479" width="20.7109375" style="2474" customWidth="1"/>
    <col min="10480" max="10482" width="10" style="2474" bestFit="1" customWidth="1"/>
    <col min="10483" max="10483" width="9.28515625" style="2474" customWidth="1"/>
    <col min="10484" max="10484" width="11.7109375" style="2474" bestFit="1" customWidth="1"/>
    <col min="10485" max="10485" width="10.140625" style="2474" bestFit="1" customWidth="1"/>
    <col min="10486" max="10491" width="9.140625" style="2474"/>
    <col min="10492" max="10492" width="11.7109375" style="2474" bestFit="1" customWidth="1"/>
    <col min="10493" max="10731" width="9.140625" style="2474"/>
    <col min="10732" max="10732" width="3.7109375" style="2474" customWidth="1"/>
    <col min="10733" max="10733" width="5.42578125" style="2474" customWidth="1"/>
    <col min="10734" max="10735" width="20.7109375" style="2474" customWidth="1"/>
    <col min="10736" max="10738" width="10" style="2474" bestFit="1" customWidth="1"/>
    <col min="10739" max="10739" width="9.28515625" style="2474" customWidth="1"/>
    <col min="10740" max="10740" width="11.7109375" style="2474" bestFit="1" customWidth="1"/>
    <col min="10741" max="10741" width="10.140625" style="2474" bestFit="1" customWidth="1"/>
    <col min="10742" max="10747" width="9.140625" style="2474"/>
    <col min="10748" max="10748" width="11.7109375" style="2474" bestFit="1" customWidth="1"/>
    <col min="10749" max="10987" width="9.140625" style="2474"/>
    <col min="10988" max="10988" width="3.7109375" style="2474" customWidth="1"/>
    <col min="10989" max="10989" width="5.42578125" style="2474" customWidth="1"/>
    <col min="10990" max="10991" width="20.7109375" style="2474" customWidth="1"/>
    <col min="10992" max="10994" width="10" style="2474" bestFit="1" customWidth="1"/>
    <col min="10995" max="10995" width="9.28515625" style="2474" customWidth="1"/>
    <col min="10996" max="10996" width="11.7109375" style="2474" bestFit="1" customWidth="1"/>
    <col min="10997" max="10997" width="10.140625" style="2474" bestFit="1" customWidth="1"/>
    <col min="10998" max="11003" width="9.140625" style="2474"/>
    <col min="11004" max="11004" width="11.7109375" style="2474" bestFit="1" customWidth="1"/>
    <col min="11005" max="11243" width="9.140625" style="2474"/>
    <col min="11244" max="11244" width="3.7109375" style="2474" customWidth="1"/>
    <col min="11245" max="11245" width="5.42578125" style="2474" customWidth="1"/>
    <col min="11246" max="11247" width="20.7109375" style="2474" customWidth="1"/>
    <col min="11248" max="11250" width="10" style="2474" bestFit="1" customWidth="1"/>
    <col min="11251" max="11251" width="9.28515625" style="2474" customWidth="1"/>
    <col min="11252" max="11252" width="11.7109375" style="2474" bestFit="1" customWidth="1"/>
    <col min="11253" max="11253" width="10.140625" style="2474" bestFit="1" customWidth="1"/>
    <col min="11254" max="11259" width="9.140625" style="2474"/>
    <col min="11260" max="11260" width="11.7109375" style="2474" bestFit="1" customWidth="1"/>
    <col min="11261" max="11499" width="9.140625" style="2474"/>
    <col min="11500" max="11500" width="3.7109375" style="2474" customWidth="1"/>
    <col min="11501" max="11501" width="5.42578125" style="2474" customWidth="1"/>
    <col min="11502" max="11503" width="20.7109375" style="2474" customWidth="1"/>
    <col min="11504" max="11506" width="10" style="2474" bestFit="1" customWidth="1"/>
    <col min="11507" max="11507" width="9.28515625" style="2474" customWidth="1"/>
    <col min="11508" max="11508" width="11.7109375" style="2474" bestFit="1" customWidth="1"/>
    <col min="11509" max="11509" width="10.140625" style="2474" bestFit="1" customWidth="1"/>
    <col min="11510" max="11515" width="9.140625" style="2474"/>
    <col min="11516" max="11516" width="11.7109375" style="2474" bestFit="1" customWidth="1"/>
    <col min="11517" max="11755" width="9.140625" style="2474"/>
    <col min="11756" max="11756" width="3.7109375" style="2474" customWidth="1"/>
    <col min="11757" max="11757" width="5.42578125" style="2474" customWidth="1"/>
    <col min="11758" max="11759" width="20.7109375" style="2474" customWidth="1"/>
    <col min="11760" max="11762" width="10" style="2474" bestFit="1" customWidth="1"/>
    <col min="11763" max="11763" width="9.28515625" style="2474" customWidth="1"/>
    <col min="11764" max="11764" width="11.7109375" style="2474" bestFit="1" customWidth="1"/>
    <col min="11765" max="11765" width="10.140625" style="2474" bestFit="1" customWidth="1"/>
    <col min="11766" max="11771" width="9.140625" style="2474"/>
    <col min="11772" max="11772" width="11.7109375" style="2474" bestFit="1" customWidth="1"/>
    <col min="11773" max="12011" width="9.140625" style="2474"/>
    <col min="12012" max="12012" width="3.7109375" style="2474" customWidth="1"/>
    <col min="12013" max="12013" width="5.42578125" style="2474" customWidth="1"/>
    <col min="12014" max="12015" width="20.7109375" style="2474" customWidth="1"/>
    <col min="12016" max="12018" width="10" style="2474" bestFit="1" customWidth="1"/>
    <col min="12019" max="12019" width="9.28515625" style="2474" customWidth="1"/>
    <col min="12020" max="12020" width="11.7109375" style="2474" bestFit="1" customWidth="1"/>
    <col min="12021" max="12021" width="10.140625" style="2474" bestFit="1" customWidth="1"/>
    <col min="12022" max="12027" width="9.140625" style="2474"/>
    <col min="12028" max="12028" width="11.7109375" style="2474" bestFit="1" customWidth="1"/>
    <col min="12029" max="12267" width="9.140625" style="2474"/>
    <col min="12268" max="12268" width="3.7109375" style="2474" customWidth="1"/>
    <col min="12269" max="12269" width="5.42578125" style="2474" customWidth="1"/>
    <col min="12270" max="12271" width="20.7109375" style="2474" customWidth="1"/>
    <col min="12272" max="12274" width="10" style="2474" bestFit="1" customWidth="1"/>
    <col min="12275" max="12275" width="9.28515625" style="2474" customWidth="1"/>
    <col min="12276" max="12276" width="11.7109375" style="2474" bestFit="1" customWidth="1"/>
    <col min="12277" max="12277" width="10.140625" style="2474" bestFit="1" customWidth="1"/>
    <col min="12278" max="12283" width="9.140625" style="2474"/>
    <col min="12284" max="12284" width="11.7109375" style="2474" bestFit="1" customWidth="1"/>
    <col min="12285" max="12523" width="9.140625" style="2474"/>
    <col min="12524" max="12524" width="3.7109375" style="2474" customWidth="1"/>
    <col min="12525" max="12525" width="5.42578125" style="2474" customWidth="1"/>
    <col min="12526" max="12527" width="20.7109375" style="2474" customWidth="1"/>
    <col min="12528" max="12530" width="10" style="2474" bestFit="1" customWidth="1"/>
    <col min="12531" max="12531" width="9.28515625" style="2474" customWidth="1"/>
    <col min="12532" max="12532" width="11.7109375" style="2474" bestFit="1" customWidth="1"/>
    <col min="12533" max="12533" width="10.140625" style="2474" bestFit="1" customWidth="1"/>
    <col min="12534" max="12539" width="9.140625" style="2474"/>
    <col min="12540" max="12540" width="11.7109375" style="2474" bestFit="1" customWidth="1"/>
    <col min="12541" max="12779" width="9.140625" style="2474"/>
    <col min="12780" max="12780" width="3.7109375" style="2474" customWidth="1"/>
    <col min="12781" max="12781" width="5.42578125" style="2474" customWidth="1"/>
    <col min="12782" max="12783" width="20.7109375" style="2474" customWidth="1"/>
    <col min="12784" max="12786" width="10" style="2474" bestFit="1" customWidth="1"/>
    <col min="12787" max="12787" width="9.28515625" style="2474" customWidth="1"/>
    <col min="12788" max="12788" width="11.7109375" style="2474" bestFit="1" customWidth="1"/>
    <col min="12789" max="12789" width="10.140625" style="2474" bestFit="1" customWidth="1"/>
    <col min="12790" max="12795" width="9.140625" style="2474"/>
    <col min="12796" max="12796" width="11.7109375" style="2474" bestFit="1" customWidth="1"/>
    <col min="12797" max="13035" width="9.140625" style="2474"/>
    <col min="13036" max="13036" width="3.7109375" style="2474" customWidth="1"/>
    <col min="13037" max="13037" width="5.42578125" style="2474" customWidth="1"/>
    <col min="13038" max="13039" width="20.7109375" style="2474" customWidth="1"/>
    <col min="13040" max="13042" width="10" style="2474" bestFit="1" customWidth="1"/>
    <col min="13043" max="13043" width="9.28515625" style="2474" customWidth="1"/>
    <col min="13044" max="13044" width="11.7109375" style="2474" bestFit="1" customWidth="1"/>
    <col min="13045" max="13045" width="10.140625" style="2474" bestFit="1" customWidth="1"/>
    <col min="13046" max="13051" width="9.140625" style="2474"/>
    <col min="13052" max="13052" width="11.7109375" style="2474" bestFit="1" customWidth="1"/>
    <col min="13053" max="13291" width="9.140625" style="2474"/>
    <col min="13292" max="13292" width="3.7109375" style="2474" customWidth="1"/>
    <col min="13293" max="13293" width="5.42578125" style="2474" customWidth="1"/>
    <col min="13294" max="13295" width="20.7109375" style="2474" customWidth="1"/>
    <col min="13296" max="13298" width="10" style="2474" bestFit="1" customWidth="1"/>
    <col min="13299" max="13299" width="9.28515625" style="2474" customWidth="1"/>
    <col min="13300" max="13300" width="11.7109375" style="2474" bestFit="1" customWidth="1"/>
    <col min="13301" max="13301" width="10.140625" style="2474" bestFit="1" customWidth="1"/>
    <col min="13302" max="13307" width="9.140625" style="2474"/>
    <col min="13308" max="13308" width="11.7109375" style="2474" bestFit="1" customWidth="1"/>
    <col min="13309" max="13547" width="9.140625" style="2474"/>
    <col min="13548" max="13548" width="3.7109375" style="2474" customWidth="1"/>
    <col min="13549" max="13549" width="5.42578125" style="2474" customWidth="1"/>
    <col min="13550" max="13551" width="20.7109375" style="2474" customWidth="1"/>
    <col min="13552" max="13554" width="10" style="2474" bestFit="1" customWidth="1"/>
    <col min="13555" max="13555" width="9.28515625" style="2474" customWidth="1"/>
    <col min="13556" max="13556" width="11.7109375" style="2474" bestFit="1" customWidth="1"/>
    <col min="13557" max="13557" width="10.140625" style="2474" bestFit="1" customWidth="1"/>
    <col min="13558" max="13563" width="9.140625" style="2474"/>
    <col min="13564" max="13564" width="11.7109375" style="2474" bestFit="1" customWidth="1"/>
    <col min="13565" max="13803" width="9.140625" style="2474"/>
    <col min="13804" max="13804" width="3.7109375" style="2474" customWidth="1"/>
    <col min="13805" max="13805" width="5.42578125" style="2474" customWidth="1"/>
    <col min="13806" max="13807" width="20.7109375" style="2474" customWidth="1"/>
    <col min="13808" max="13810" width="10" style="2474" bestFit="1" customWidth="1"/>
    <col min="13811" max="13811" width="9.28515625" style="2474" customWidth="1"/>
    <col min="13812" max="13812" width="11.7109375" style="2474" bestFit="1" customWidth="1"/>
    <col min="13813" max="13813" width="10.140625" style="2474" bestFit="1" customWidth="1"/>
    <col min="13814" max="13819" width="9.140625" style="2474"/>
    <col min="13820" max="13820" width="11.7109375" style="2474" bestFit="1" customWidth="1"/>
    <col min="13821" max="14059" width="9.140625" style="2474"/>
    <col min="14060" max="14060" width="3.7109375" style="2474" customWidth="1"/>
    <col min="14061" max="14061" width="5.42578125" style="2474" customWidth="1"/>
    <col min="14062" max="14063" width="20.7109375" style="2474" customWidth="1"/>
    <col min="14064" max="14066" width="10" style="2474" bestFit="1" customWidth="1"/>
    <col min="14067" max="14067" width="9.28515625" style="2474" customWidth="1"/>
    <col min="14068" max="14068" width="11.7109375" style="2474" bestFit="1" customWidth="1"/>
    <col min="14069" max="14069" width="10.140625" style="2474" bestFit="1" customWidth="1"/>
    <col min="14070" max="14075" width="9.140625" style="2474"/>
    <col min="14076" max="14076" width="11.7109375" style="2474" bestFit="1" customWidth="1"/>
    <col min="14077" max="14315" width="9.140625" style="2474"/>
    <col min="14316" max="14316" width="3.7109375" style="2474" customWidth="1"/>
    <col min="14317" max="14317" width="5.42578125" style="2474" customWidth="1"/>
    <col min="14318" max="14319" width="20.7109375" style="2474" customWidth="1"/>
    <col min="14320" max="14322" width="10" style="2474" bestFit="1" customWidth="1"/>
    <col min="14323" max="14323" width="9.28515625" style="2474" customWidth="1"/>
    <col min="14324" max="14324" width="11.7109375" style="2474" bestFit="1" customWidth="1"/>
    <col min="14325" max="14325" width="10.140625" style="2474" bestFit="1" customWidth="1"/>
    <col min="14326" max="14331" width="9.140625" style="2474"/>
    <col min="14332" max="14332" width="11.7109375" style="2474" bestFit="1" customWidth="1"/>
    <col min="14333" max="14571" width="9.140625" style="2474"/>
    <col min="14572" max="14572" width="3.7109375" style="2474" customWidth="1"/>
    <col min="14573" max="14573" width="5.42578125" style="2474" customWidth="1"/>
    <col min="14574" max="14575" width="20.7109375" style="2474" customWidth="1"/>
    <col min="14576" max="14578" width="10" style="2474" bestFit="1" customWidth="1"/>
    <col min="14579" max="14579" width="9.28515625" style="2474" customWidth="1"/>
    <col min="14580" max="14580" width="11.7109375" style="2474" bestFit="1" customWidth="1"/>
    <col min="14581" max="14581" width="10.140625" style="2474" bestFit="1" customWidth="1"/>
    <col min="14582" max="14587" width="9.140625" style="2474"/>
    <col min="14588" max="14588" width="11.7109375" style="2474" bestFit="1" customWidth="1"/>
    <col min="14589" max="14827" width="9.140625" style="2474"/>
    <col min="14828" max="14828" width="3.7109375" style="2474" customWidth="1"/>
    <col min="14829" max="14829" width="5.42578125" style="2474" customWidth="1"/>
    <col min="14830" max="14831" width="20.7109375" style="2474" customWidth="1"/>
    <col min="14832" max="14834" width="10" style="2474" bestFit="1" customWidth="1"/>
    <col min="14835" max="14835" width="9.28515625" style="2474" customWidth="1"/>
    <col min="14836" max="14836" width="11.7109375" style="2474" bestFit="1" customWidth="1"/>
    <col min="14837" max="14837" width="10.140625" style="2474" bestFit="1" customWidth="1"/>
    <col min="14838" max="14843" width="9.140625" style="2474"/>
    <col min="14844" max="14844" width="11.7109375" style="2474" bestFit="1" customWidth="1"/>
    <col min="14845" max="15083" width="9.140625" style="2474"/>
    <col min="15084" max="15084" width="3.7109375" style="2474" customWidth="1"/>
    <col min="15085" max="15085" width="5.42578125" style="2474" customWidth="1"/>
    <col min="15086" max="15087" width="20.7109375" style="2474" customWidth="1"/>
    <col min="15088" max="15090" width="10" style="2474" bestFit="1" customWidth="1"/>
    <col min="15091" max="15091" width="9.28515625" style="2474" customWidth="1"/>
    <col min="15092" max="15092" width="11.7109375" style="2474" bestFit="1" customWidth="1"/>
    <col min="15093" max="15093" width="10.140625" style="2474" bestFit="1" customWidth="1"/>
    <col min="15094" max="15099" width="9.140625" style="2474"/>
    <col min="15100" max="15100" width="11.7109375" style="2474" bestFit="1" customWidth="1"/>
    <col min="15101" max="15339" width="9.140625" style="2474"/>
    <col min="15340" max="15340" width="3.7109375" style="2474" customWidth="1"/>
    <col min="15341" max="15341" width="5.42578125" style="2474" customWidth="1"/>
    <col min="15342" max="15343" width="20.7109375" style="2474" customWidth="1"/>
    <col min="15344" max="15346" width="10" style="2474" bestFit="1" customWidth="1"/>
    <col min="15347" max="15347" width="9.28515625" style="2474" customWidth="1"/>
    <col min="15348" max="15348" width="11.7109375" style="2474" bestFit="1" customWidth="1"/>
    <col min="15349" max="15349" width="10.140625" style="2474" bestFit="1" customWidth="1"/>
    <col min="15350" max="15355" width="9.140625" style="2474"/>
    <col min="15356" max="15356" width="11.7109375" style="2474" bestFit="1" customWidth="1"/>
    <col min="15357" max="15595" width="9.140625" style="2474"/>
    <col min="15596" max="15596" width="3.7109375" style="2474" customWidth="1"/>
    <col min="15597" max="15597" width="5.42578125" style="2474" customWidth="1"/>
    <col min="15598" max="15599" width="20.7109375" style="2474" customWidth="1"/>
    <col min="15600" max="15602" width="10" style="2474" bestFit="1" customWidth="1"/>
    <col min="15603" max="15603" width="9.28515625" style="2474" customWidth="1"/>
    <col min="15604" max="15604" width="11.7109375" style="2474" bestFit="1" customWidth="1"/>
    <col min="15605" max="15605" width="10.140625" style="2474" bestFit="1" customWidth="1"/>
    <col min="15606" max="15611" width="9.140625" style="2474"/>
    <col min="15612" max="15612" width="11.7109375" style="2474" bestFit="1" customWidth="1"/>
    <col min="15613" max="15851" width="9.140625" style="2474"/>
    <col min="15852" max="15852" width="3.7109375" style="2474" customWidth="1"/>
    <col min="15853" max="15853" width="5.42578125" style="2474" customWidth="1"/>
    <col min="15854" max="15855" width="20.7109375" style="2474" customWidth="1"/>
    <col min="15856" max="15858" width="10" style="2474" bestFit="1" customWidth="1"/>
    <col min="15859" max="15859" width="9.28515625" style="2474" customWidth="1"/>
    <col min="15860" max="15860" width="11.7109375" style="2474" bestFit="1" customWidth="1"/>
    <col min="15861" max="15861" width="10.140625" style="2474" bestFit="1" customWidth="1"/>
    <col min="15862" max="15867" width="9.140625" style="2474"/>
    <col min="15868" max="15868" width="11.7109375" style="2474" bestFit="1" customWidth="1"/>
    <col min="15869" max="16107" width="9.140625" style="2474"/>
    <col min="16108" max="16108" width="3.7109375" style="2474" customWidth="1"/>
    <col min="16109" max="16109" width="5.42578125" style="2474" customWidth="1"/>
    <col min="16110" max="16111" width="20.7109375" style="2474" customWidth="1"/>
    <col min="16112" max="16114" width="10" style="2474" bestFit="1" customWidth="1"/>
    <col min="16115" max="16115" width="9.28515625" style="2474" customWidth="1"/>
    <col min="16116" max="16116" width="11.7109375" style="2474" bestFit="1" customWidth="1"/>
    <col min="16117" max="16117" width="10.140625" style="2474" bestFit="1" customWidth="1"/>
    <col min="16118" max="16123" width="9.140625" style="2474"/>
    <col min="16124" max="16124" width="11.7109375" style="2474" bestFit="1" customWidth="1"/>
    <col min="16125" max="16384" width="9.140625" style="2474"/>
  </cols>
  <sheetData>
    <row r="1" spans="1:7" s="609" customFormat="1" ht="18" customHeight="1" x14ac:dyDescent="0.25">
      <c r="A1" s="3043" t="s">
        <v>1945</v>
      </c>
      <c r="B1" s="3043"/>
      <c r="C1" s="3043"/>
      <c r="D1" s="3043"/>
      <c r="E1" s="3043"/>
      <c r="F1" s="3043"/>
    </row>
    <row r="2" spans="1:7" ht="12.75" customHeight="1" x14ac:dyDescent="0.2"/>
    <row r="3" spans="1:7" s="2487" customFormat="1" ht="18.75" customHeight="1" x14ac:dyDescent="0.25">
      <c r="A3" s="3037" t="s">
        <v>2516</v>
      </c>
      <c r="B3" s="3038"/>
      <c r="C3" s="3038"/>
      <c r="D3" s="3038"/>
      <c r="E3" s="3038"/>
      <c r="F3" s="3039"/>
      <c r="G3" s="2486"/>
    </row>
    <row r="4" spans="1:7" ht="12.75" customHeight="1" thickBot="1" x14ac:dyDescent="0.25">
      <c r="F4" s="2488" t="s">
        <v>66</v>
      </c>
    </row>
    <row r="5" spans="1:7" s="2487" customFormat="1" ht="13.5" thickBot="1" x14ac:dyDescent="0.3">
      <c r="A5" s="3040" t="s">
        <v>2517</v>
      </c>
      <c r="B5" s="3041"/>
      <c r="C5" s="3041"/>
      <c r="D5" s="3042"/>
      <c r="E5" s="2491" t="s">
        <v>1828</v>
      </c>
      <c r="F5" s="2492" t="s">
        <v>1952</v>
      </c>
    </row>
    <row r="6" spans="1:7" s="2487" customFormat="1" ht="13.5" customHeight="1" thickBot="1" x14ac:dyDescent="0.3">
      <c r="A6" s="3024" t="s">
        <v>2518</v>
      </c>
      <c r="B6" s="3011"/>
      <c r="C6" s="3011"/>
      <c r="D6" s="3012"/>
      <c r="E6" s="2493">
        <f>SUM(E7:E9)</f>
        <v>6135363.4699999997</v>
      </c>
      <c r="F6" s="2494">
        <f>SUM(F7:F9)</f>
        <v>5996845.267</v>
      </c>
    </row>
    <row r="7" spans="1:7" s="2487" customFormat="1" ht="13.5" customHeight="1" x14ac:dyDescent="0.25">
      <c r="A7" s="2495" t="s">
        <v>1</v>
      </c>
      <c r="B7" s="3044" t="s">
        <v>2519</v>
      </c>
      <c r="C7" s="3045"/>
      <c r="D7" s="3045"/>
      <c r="E7" s="2496">
        <v>5172363.47</v>
      </c>
      <c r="F7" s="2497">
        <f>F12+F15</f>
        <v>5521079.2070000004</v>
      </c>
    </row>
    <row r="8" spans="1:7" s="2487" customFormat="1" ht="13.5" customHeight="1" x14ac:dyDescent="0.25">
      <c r="A8" s="2498" t="s">
        <v>1</v>
      </c>
      <c r="B8" s="3046" t="s">
        <v>2520</v>
      </c>
      <c r="C8" s="3047"/>
      <c r="D8" s="3048"/>
      <c r="E8" s="2499">
        <v>150000</v>
      </c>
      <c r="F8" s="2500">
        <v>250000</v>
      </c>
    </row>
    <row r="9" spans="1:7" s="2487" customFormat="1" ht="13.5" customHeight="1" thickBot="1" x14ac:dyDescent="0.3">
      <c r="A9" s="2501" t="s">
        <v>1</v>
      </c>
      <c r="B9" s="3049" t="s">
        <v>2521</v>
      </c>
      <c r="C9" s="3050"/>
      <c r="D9" s="3051"/>
      <c r="E9" s="2502">
        <v>813000</v>
      </c>
      <c r="F9" s="2503">
        <v>225766.06</v>
      </c>
    </row>
    <row r="10" spans="1:7" s="2487" customFormat="1" ht="12.75" customHeight="1" thickBot="1" x14ac:dyDescent="0.3">
      <c r="A10" s="3052" t="s">
        <v>2522</v>
      </c>
      <c r="B10" s="3052"/>
      <c r="C10" s="2505"/>
      <c r="D10" s="2505"/>
      <c r="E10" s="2506"/>
      <c r="F10" s="2506"/>
    </row>
    <row r="11" spans="1:7" s="2487" customFormat="1" ht="13.5" customHeight="1" thickBot="1" x14ac:dyDescent="0.3">
      <c r="A11" s="3010" t="s">
        <v>2523</v>
      </c>
      <c r="B11" s="3011"/>
      <c r="C11" s="3011"/>
      <c r="D11" s="3012"/>
      <c r="E11" s="2493">
        <f>E12</f>
        <v>4964226.57</v>
      </c>
      <c r="F11" s="2507">
        <f>SUM(F12:F13)</f>
        <v>5294976.307</v>
      </c>
    </row>
    <row r="12" spans="1:7" s="2487" customFormat="1" ht="13.5" customHeight="1" x14ac:dyDescent="0.25">
      <c r="A12" s="2508" t="s">
        <v>1</v>
      </c>
      <c r="B12" s="3029" t="s">
        <v>2524</v>
      </c>
      <c r="C12" s="3029"/>
      <c r="D12" s="3030"/>
      <c r="E12" s="2499">
        <v>4964226.57</v>
      </c>
      <c r="F12" s="2509">
        <v>5294976.307</v>
      </c>
    </row>
    <row r="13" spans="1:7" s="2487" customFormat="1" ht="13.5" customHeight="1" thickBot="1" x14ac:dyDescent="0.3">
      <c r="A13" s="2498" t="s">
        <v>1</v>
      </c>
      <c r="B13" s="3053" t="s">
        <v>2525</v>
      </c>
      <c r="C13" s="3053"/>
      <c r="D13" s="3046"/>
      <c r="E13" s="2510">
        <v>0</v>
      </c>
      <c r="F13" s="2511">
        <v>0</v>
      </c>
    </row>
    <row r="14" spans="1:7" s="2487" customFormat="1" ht="13.5" customHeight="1" thickBot="1" x14ac:dyDescent="0.3">
      <c r="A14" s="3010" t="s">
        <v>2526</v>
      </c>
      <c r="B14" s="3011"/>
      <c r="C14" s="3011"/>
      <c r="D14" s="3012"/>
      <c r="E14" s="2493">
        <f>SUM(E15:E16)</f>
        <v>358136.9</v>
      </c>
      <c r="F14" s="2494">
        <f>SUM(F15:F16)</f>
        <v>476102.9</v>
      </c>
    </row>
    <row r="15" spans="1:7" s="2487" customFormat="1" ht="13.5" customHeight="1" x14ac:dyDescent="0.25">
      <c r="A15" s="2508" t="s">
        <v>1</v>
      </c>
      <c r="B15" s="3029" t="s">
        <v>2527</v>
      </c>
      <c r="C15" s="3029"/>
      <c r="D15" s="3030"/>
      <c r="E15" s="2499">
        <v>208136.9</v>
      </c>
      <c r="F15" s="2509">
        <v>226102.9</v>
      </c>
    </row>
    <row r="16" spans="1:7" s="2487" customFormat="1" ht="13.5" customHeight="1" thickBot="1" x14ac:dyDescent="0.3">
      <c r="A16" s="2498" t="s">
        <v>1</v>
      </c>
      <c r="B16" s="3029" t="s">
        <v>2528</v>
      </c>
      <c r="C16" s="3029"/>
      <c r="D16" s="3030"/>
      <c r="E16" s="2512">
        <v>150000</v>
      </c>
      <c r="F16" s="2513">
        <v>250000</v>
      </c>
    </row>
    <row r="17" spans="1:6" s="2487" customFormat="1" ht="13.5" customHeight="1" thickBot="1" x14ac:dyDescent="0.3">
      <c r="A17" s="3010" t="s">
        <v>376</v>
      </c>
      <c r="B17" s="3011"/>
      <c r="C17" s="3011"/>
      <c r="D17" s="3012"/>
      <c r="E17" s="2493">
        <f>E18</f>
        <v>813000</v>
      </c>
      <c r="F17" s="2494">
        <f>F18</f>
        <v>225766.06</v>
      </c>
    </row>
    <row r="18" spans="1:6" s="2487" customFormat="1" ht="13.5" customHeight="1" thickBot="1" x14ac:dyDescent="0.3">
      <c r="A18" s="2514" t="s">
        <v>1</v>
      </c>
      <c r="B18" s="3031" t="s">
        <v>2529</v>
      </c>
      <c r="C18" s="3032"/>
      <c r="D18" s="3032"/>
      <c r="E18" s="2515">
        <v>813000</v>
      </c>
      <c r="F18" s="2516">
        <f>139000+35000+50000+(15000-13233.94)</f>
        <v>225766.06</v>
      </c>
    </row>
    <row r="19" spans="1:6" ht="12.75" customHeight="1" thickBot="1" x14ac:dyDescent="0.25">
      <c r="F19" s="2485"/>
    </row>
    <row r="20" spans="1:6" ht="13.5" customHeight="1" thickBot="1" x14ac:dyDescent="0.25">
      <c r="A20" s="3024" t="s">
        <v>2530</v>
      </c>
      <c r="B20" s="3033"/>
      <c r="C20" s="3033"/>
      <c r="D20" s="3034"/>
      <c r="E20" s="2493">
        <f>E21</f>
        <v>0</v>
      </c>
      <c r="F20" s="2494">
        <f>F21</f>
        <v>9550543.0559999999</v>
      </c>
    </row>
    <row r="21" spans="1:6" ht="13.5" customHeight="1" thickBot="1" x14ac:dyDescent="0.25">
      <c r="A21" s="2514" t="s">
        <v>1</v>
      </c>
      <c r="B21" s="3035" t="s">
        <v>2527</v>
      </c>
      <c r="C21" s="3035"/>
      <c r="D21" s="3036"/>
      <c r="E21" s="2517">
        <v>0</v>
      </c>
      <c r="F21" s="2503">
        <f>363352+2130000+5820000+1076720.165+160470.891</f>
        <v>9550543.0559999999</v>
      </c>
    </row>
    <row r="22" spans="1:6" ht="12.75" customHeight="1" thickBot="1" x14ac:dyDescent="0.25">
      <c r="A22" s="2518"/>
      <c r="B22" s="2477"/>
      <c r="C22" s="2477"/>
      <c r="D22" s="2477"/>
      <c r="E22" s="2477"/>
      <c r="F22" s="2519"/>
    </row>
    <row r="23" spans="1:6" s="2487" customFormat="1" ht="13.5" customHeight="1" thickBot="1" x14ac:dyDescent="0.3">
      <c r="A23" s="3010" t="s">
        <v>2531</v>
      </c>
      <c r="B23" s="3011"/>
      <c r="C23" s="3011"/>
      <c r="D23" s="3012"/>
      <c r="E23" s="2493">
        <f>E6+E20</f>
        <v>6135363.4699999997</v>
      </c>
      <c r="F23" s="2507">
        <f>F6+F20</f>
        <v>15547388.322999999</v>
      </c>
    </row>
    <row r="24" spans="1:6" ht="13.5" customHeight="1" x14ac:dyDescent="0.2">
      <c r="A24" s="2518"/>
      <c r="B24" s="2477"/>
      <c r="C24" s="2477"/>
      <c r="D24" s="2477"/>
      <c r="E24" s="2477"/>
      <c r="F24" s="2477"/>
    </row>
    <row r="25" spans="1:6" s="2487" customFormat="1" ht="18.75" customHeight="1" x14ac:dyDescent="0.25">
      <c r="A25" s="3037" t="s">
        <v>2532</v>
      </c>
      <c r="B25" s="3038"/>
      <c r="C25" s="3038"/>
      <c r="D25" s="3038"/>
      <c r="E25" s="3038"/>
      <c r="F25" s="3039"/>
    </row>
    <row r="26" spans="1:6" ht="12.75" customHeight="1" thickBot="1" x14ac:dyDescent="0.25">
      <c r="E26" s="2520"/>
      <c r="F26" s="2488" t="s">
        <v>66</v>
      </c>
    </row>
    <row r="27" spans="1:6" s="2487" customFormat="1" ht="35.25" customHeight="1" thickBot="1" x14ac:dyDescent="0.3">
      <c r="A27" s="3040" t="s">
        <v>2517</v>
      </c>
      <c r="B27" s="3041"/>
      <c r="C27" s="3041"/>
      <c r="D27" s="3042"/>
      <c r="E27" s="2491" t="s">
        <v>1828</v>
      </c>
      <c r="F27" s="2492" t="s">
        <v>1952</v>
      </c>
    </row>
    <row r="28" spans="1:6" s="2487" customFormat="1" ht="13.5" customHeight="1" thickBot="1" x14ac:dyDescent="0.3">
      <c r="A28" s="2490" t="s">
        <v>1</v>
      </c>
      <c r="B28" s="3013" t="s">
        <v>2533</v>
      </c>
      <c r="C28" s="3013"/>
      <c r="D28" s="3014"/>
      <c r="E28" s="2493">
        <f>SUM(E29:E42)</f>
        <v>4964226.5699999994</v>
      </c>
      <c r="F28" s="2507">
        <f>SUM(F29:F42)</f>
        <v>5294976.307</v>
      </c>
    </row>
    <row r="29" spans="1:6" s="2487" customFormat="1" ht="13.5" customHeight="1" x14ac:dyDescent="0.25">
      <c r="A29" s="2521" t="s">
        <v>2</v>
      </c>
      <c r="B29" s="2522" t="s">
        <v>2534</v>
      </c>
      <c r="C29" s="3015" t="s">
        <v>2535</v>
      </c>
      <c r="D29" s="3016"/>
      <c r="E29" s="2499">
        <v>4810000</v>
      </c>
      <c r="F29" s="2523">
        <v>5130000</v>
      </c>
    </row>
    <row r="30" spans="1:6" s="2487" customFormat="1" ht="13.5" customHeight="1" x14ac:dyDescent="0.25">
      <c r="A30" s="2498" t="s">
        <v>2</v>
      </c>
      <c r="B30" s="2525" t="s">
        <v>2536</v>
      </c>
      <c r="C30" s="3027" t="s">
        <v>2537</v>
      </c>
      <c r="D30" s="3028"/>
      <c r="E30" s="2510">
        <v>600</v>
      </c>
      <c r="F30" s="2500">
        <v>600</v>
      </c>
    </row>
    <row r="31" spans="1:6" s="2487" customFormat="1" ht="13.5" customHeight="1" x14ac:dyDescent="0.25">
      <c r="A31" s="2498" t="s">
        <v>2</v>
      </c>
      <c r="B31" s="2525" t="s">
        <v>2536</v>
      </c>
      <c r="C31" s="3027" t="s">
        <v>2538</v>
      </c>
      <c r="D31" s="3028"/>
      <c r="E31" s="2510">
        <v>19320</v>
      </c>
      <c r="F31" s="2500">
        <v>19320</v>
      </c>
    </row>
    <row r="32" spans="1:6" s="2487" customFormat="1" ht="13.5" customHeight="1" x14ac:dyDescent="0.25">
      <c r="A32" s="2498" t="s">
        <v>2</v>
      </c>
      <c r="B32" s="2525">
        <v>2122</v>
      </c>
      <c r="C32" s="3027" t="s">
        <v>2539</v>
      </c>
      <c r="D32" s="3028"/>
      <c r="E32" s="2510">
        <v>24862.53</v>
      </c>
      <c r="F32" s="2500">
        <v>24862.53</v>
      </c>
    </row>
    <row r="33" spans="1:7" s="2487" customFormat="1" ht="13.5" customHeight="1" x14ac:dyDescent="0.25">
      <c r="A33" s="2498" t="s">
        <v>2</v>
      </c>
      <c r="B33" s="2525">
        <v>2122</v>
      </c>
      <c r="C33" s="3027" t="s">
        <v>2540</v>
      </c>
      <c r="D33" s="3028"/>
      <c r="E33" s="2510">
        <v>7612.64</v>
      </c>
      <c r="F33" s="2500">
        <v>8043.9070000000002</v>
      </c>
      <c r="G33" s="2526"/>
    </row>
    <row r="34" spans="1:7" s="2487" customFormat="1" ht="13.5" customHeight="1" x14ac:dyDescent="0.25">
      <c r="A34" s="2498" t="s">
        <v>2</v>
      </c>
      <c r="B34" s="2525">
        <v>2122</v>
      </c>
      <c r="C34" s="3027" t="s">
        <v>2541</v>
      </c>
      <c r="D34" s="3028"/>
      <c r="E34" s="2510">
        <v>0</v>
      </c>
      <c r="F34" s="2500">
        <v>0</v>
      </c>
      <c r="G34" s="2526"/>
    </row>
    <row r="35" spans="1:7" s="2487" customFormat="1" ht="13.5" customHeight="1" x14ac:dyDescent="0.25">
      <c r="A35" s="2498" t="s">
        <v>2</v>
      </c>
      <c r="B35" s="2525">
        <v>2122</v>
      </c>
      <c r="C35" s="3027" t="s">
        <v>2542</v>
      </c>
      <c r="D35" s="3028"/>
      <c r="E35" s="2510">
        <v>8709.01</v>
      </c>
      <c r="F35" s="2500">
        <v>9387.869999999999</v>
      </c>
      <c r="G35" s="2526"/>
    </row>
    <row r="36" spans="1:7" s="2487" customFormat="1" ht="13.5" customHeight="1" x14ac:dyDescent="0.25">
      <c r="A36" s="2498" t="s">
        <v>2</v>
      </c>
      <c r="B36" s="2525">
        <v>2122</v>
      </c>
      <c r="C36" s="3027" t="s">
        <v>2543</v>
      </c>
      <c r="D36" s="3028"/>
      <c r="E36" s="2510">
        <v>7198.39</v>
      </c>
      <c r="F36" s="2500">
        <v>7073</v>
      </c>
      <c r="G36" s="2526"/>
    </row>
    <row r="37" spans="1:7" s="2487" customFormat="1" ht="13.5" customHeight="1" x14ac:dyDescent="0.25">
      <c r="A37" s="2498" t="s">
        <v>2</v>
      </c>
      <c r="B37" s="2525">
        <v>2122</v>
      </c>
      <c r="C37" s="3027" t="s">
        <v>2544</v>
      </c>
      <c r="D37" s="3028"/>
      <c r="E37" s="2510">
        <v>234</v>
      </c>
      <c r="F37" s="2500">
        <v>234</v>
      </c>
      <c r="G37" s="2526"/>
    </row>
    <row r="38" spans="1:7" s="2487" customFormat="1" ht="13.5" customHeight="1" x14ac:dyDescent="0.25">
      <c r="A38" s="2498" t="s">
        <v>2</v>
      </c>
      <c r="B38" s="2525">
        <v>2122</v>
      </c>
      <c r="C38" s="3027" t="s">
        <v>2545</v>
      </c>
      <c r="D38" s="3028"/>
      <c r="E38" s="2510">
        <v>0</v>
      </c>
      <c r="F38" s="2500">
        <v>0</v>
      </c>
    </row>
    <row r="39" spans="1:7" s="2487" customFormat="1" ht="13.5" customHeight="1" x14ac:dyDescent="0.25">
      <c r="A39" s="2498" t="s">
        <v>2</v>
      </c>
      <c r="B39" s="2525">
        <v>2122</v>
      </c>
      <c r="C39" s="3027" t="s">
        <v>2546</v>
      </c>
      <c r="D39" s="3028"/>
      <c r="E39" s="2510">
        <v>0</v>
      </c>
      <c r="F39" s="2500">
        <v>0</v>
      </c>
    </row>
    <row r="40" spans="1:7" s="2487" customFormat="1" ht="13.5" customHeight="1" x14ac:dyDescent="0.25">
      <c r="A40" s="2498" t="s">
        <v>2</v>
      </c>
      <c r="B40" s="2525" t="s">
        <v>2547</v>
      </c>
      <c r="C40" s="3027" t="s">
        <v>2548</v>
      </c>
      <c r="D40" s="3028"/>
      <c r="E40" s="2510">
        <v>50000</v>
      </c>
      <c r="F40" s="2500">
        <v>58000</v>
      </c>
    </row>
    <row r="41" spans="1:7" s="2487" customFormat="1" ht="13.5" customHeight="1" x14ac:dyDescent="0.25">
      <c r="A41" s="2498" t="s">
        <v>2</v>
      </c>
      <c r="B41" s="2525" t="s">
        <v>2549</v>
      </c>
      <c r="C41" s="3027" t="s">
        <v>2550</v>
      </c>
      <c r="D41" s="3028"/>
      <c r="E41" s="2510">
        <v>0</v>
      </c>
      <c r="F41" s="2500">
        <v>0</v>
      </c>
      <c r="G41" s="2489"/>
    </row>
    <row r="42" spans="1:7" s="2487" customFormat="1" ht="13.5" customHeight="1" thickBot="1" x14ac:dyDescent="0.3">
      <c r="A42" s="2527" t="s">
        <v>2</v>
      </c>
      <c r="B42" s="2528" t="s">
        <v>2551</v>
      </c>
      <c r="C42" s="3025" t="s">
        <v>2552</v>
      </c>
      <c r="D42" s="3026"/>
      <c r="E42" s="2512">
        <v>35690</v>
      </c>
      <c r="F42" s="2529">
        <v>37455</v>
      </c>
    </row>
    <row r="43" spans="1:7" s="2487" customFormat="1" ht="13.5" customHeight="1" thickBot="1" x14ac:dyDescent="0.3">
      <c r="A43" s="2490" t="s">
        <v>1</v>
      </c>
      <c r="B43" s="3013" t="s">
        <v>2553</v>
      </c>
      <c r="C43" s="3013"/>
      <c r="D43" s="3014"/>
      <c r="E43" s="2493">
        <f>SUM(E44:E44)</f>
        <v>0</v>
      </c>
      <c r="F43" s="2507">
        <f>SUM(F44:F44)</f>
        <v>0</v>
      </c>
    </row>
    <row r="44" spans="1:7" s="2487" customFormat="1" ht="13.5" customHeight="1" thickBot="1" x14ac:dyDescent="0.3">
      <c r="A44" s="2521" t="s">
        <v>2</v>
      </c>
      <c r="B44" s="2522" t="s">
        <v>2554</v>
      </c>
      <c r="C44" s="3015" t="s">
        <v>2555</v>
      </c>
      <c r="D44" s="3016"/>
      <c r="E44" s="2499">
        <v>0</v>
      </c>
      <c r="F44" s="2523">
        <v>0</v>
      </c>
    </row>
    <row r="45" spans="1:7" s="2487" customFormat="1" ht="13.5" customHeight="1" thickBot="1" x14ac:dyDescent="0.3">
      <c r="A45" s="2490" t="s">
        <v>1</v>
      </c>
      <c r="B45" s="3013" t="s">
        <v>2556</v>
      </c>
      <c r="C45" s="3013"/>
      <c r="D45" s="3014"/>
      <c r="E45" s="2493">
        <f>SUM(E46:E48)</f>
        <v>208136.9</v>
      </c>
      <c r="F45" s="2507">
        <f>SUM(F46:F48)</f>
        <v>226102.9</v>
      </c>
    </row>
    <row r="46" spans="1:7" s="2487" customFormat="1" ht="13.5" customHeight="1" x14ac:dyDescent="0.25">
      <c r="A46" s="2521" t="s">
        <v>2</v>
      </c>
      <c r="B46" s="2522">
        <v>4112</v>
      </c>
      <c r="C46" s="3015" t="s">
        <v>2557</v>
      </c>
      <c r="D46" s="3016"/>
      <c r="E46" s="2499">
        <v>118301.5</v>
      </c>
      <c r="F46" s="2523">
        <v>136267.5</v>
      </c>
    </row>
    <row r="47" spans="1:7" s="2487" customFormat="1" ht="13.5" customHeight="1" x14ac:dyDescent="0.25">
      <c r="A47" s="2527" t="s">
        <v>2</v>
      </c>
      <c r="B47" s="2530" t="s">
        <v>2558</v>
      </c>
      <c r="C47" s="2531" t="s">
        <v>2559</v>
      </c>
      <c r="D47" s="2532"/>
      <c r="E47" s="2512">
        <v>0</v>
      </c>
      <c r="F47" s="2529">
        <v>0</v>
      </c>
    </row>
    <row r="48" spans="1:7" s="2487" customFormat="1" ht="13.5" customHeight="1" thickBot="1" x14ac:dyDescent="0.3">
      <c r="A48" s="2533" t="s">
        <v>2</v>
      </c>
      <c r="B48" s="2534">
        <v>4121</v>
      </c>
      <c r="C48" s="3017" t="s">
        <v>2560</v>
      </c>
      <c r="D48" s="3018"/>
      <c r="E48" s="2535">
        <v>89835.4</v>
      </c>
      <c r="F48" s="2536">
        <v>89835.4</v>
      </c>
    </row>
    <row r="49" spans="1:6" s="2487" customFormat="1" ht="13.5" customHeight="1" thickBot="1" x14ac:dyDescent="0.3">
      <c r="A49" s="2490" t="s">
        <v>1</v>
      </c>
      <c r="B49" s="3013" t="s">
        <v>2561</v>
      </c>
      <c r="C49" s="3013"/>
      <c r="D49" s="3014"/>
      <c r="E49" s="2493">
        <f>SUM(E50:E50)</f>
        <v>150000</v>
      </c>
      <c r="F49" s="2507">
        <f>SUM(F50:F50)</f>
        <v>250000</v>
      </c>
    </row>
    <row r="50" spans="1:6" s="2487" customFormat="1" ht="13.5" customHeight="1" thickBot="1" x14ac:dyDescent="0.3">
      <c r="A50" s="2527" t="s">
        <v>2</v>
      </c>
      <c r="B50" s="2537" t="s">
        <v>2562</v>
      </c>
      <c r="C50" s="3017" t="s">
        <v>2563</v>
      </c>
      <c r="D50" s="3018"/>
      <c r="E50" s="2512">
        <v>150000</v>
      </c>
      <c r="F50" s="2529">
        <v>250000</v>
      </c>
    </row>
    <row r="51" spans="1:6" s="2487" customFormat="1" ht="13.5" customHeight="1" thickBot="1" x14ac:dyDescent="0.3">
      <c r="A51" s="2490" t="s">
        <v>1</v>
      </c>
      <c r="B51" s="3014" t="s">
        <v>376</v>
      </c>
      <c r="C51" s="3019"/>
      <c r="D51" s="3020"/>
      <c r="E51" s="2493">
        <f>E52</f>
        <v>813000</v>
      </c>
      <c r="F51" s="2507">
        <f>F52</f>
        <v>225766.06</v>
      </c>
    </row>
    <row r="52" spans="1:6" s="2487" customFormat="1" ht="13.5" customHeight="1" thickBot="1" x14ac:dyDescent="0.3">
      <c r="A52" s="2527" t="s">
        <v>2</v>
      </c>
      <c r="B52" s="2528">
        <v>8115</v>
      </c>
      <c r="C52" s="3021" t="s">
        <v>2529</v>
      </c>
      <c r="D52" s="3022"/>
      <c r="E52" s="2517">
        <v>813000</v>
      </c>
      <c r="F52" s="2538">
        <v>225766.06</v>
      </c>
    </row>
    <row r="53" spans="1:6" s="2487" customFormat="1" ht="13.5" customHeight="1" thickBot="1" x14ac:dyDescent="0.3">
      <c r="A53" s="3023" t="s">
        <v>2564</v>
      </c>
      <c r="B53" s="3019"/>
      <c r="C53" s="3019"/>
      <c r="D53" s="3020"/>
      <c r="E53" s="2493">
        <f>E28+E43+E45+E49+E51</f>
        <v>6135363.4699999997</v>
      </c>
      <c r="F53" s="2507">
        <f>F28+F43+F45+F49+F51</f>
        <v>5996845.267</v>
      </c>
    </row>
    <row r="54" spans="1:6" ht="12.75" customHeight="1" thickBot="1" x14ac:dyDescent="0.25">
      <c r="F54" s="2485"/>
    </row>
    <row r="55" spans="1:6" ht="13.5" thickBot="1" x14ac:dyDescent="0.25">
      <c r="A55" s="3024" t="s">
        <v>2530</v>
      </c>
      <c r="B55" s="3011"/>
      <c r="C55" s="3011"/>
      <c r="D55" s="3012"/>
      <c r="E55" s="2493">
        <f>SUM(E56:E60)</f>
        <v>0</v>
      </c>
      <c r="F55" s="2507">
        <f>SUM(F56:F60)</f>
        <v>9550543.0559999999</v>
      </c>
    </row>
    <row r="56" spans="1:6" ht="13.5" customHeight="1" x14ac:dyDescent="0.2">
      <c r="A56" s="2498" t="s">
        <v>154</v>
      </c>
      <c r="B56" s="2539">
        <v>4116</v>
      </c>
      <c r="C56" s="3006" t="s">
        <v>2565</v>
      </c>
      <c r="D56" s="3007"/>
      <c r="E56" s="2510">
        <v>0</v>
      </c>
      <c r="F56" s="2500">
        <v>363352</v>
      </c>
    </row>
    <row r="57" spans="1:6" ht="13.5" customHeight="1" x14ac:dyDescent="0.2">
      <c r="A57" s="2498" t="s">
        <v>154</v>
      </c>
      <c r="B57" s="2539">
        <v>4116</v>
      </c>
      <c r="C57" s="3006" t="s">
        <v>2566</v>
      </c>
      <c r="D57" s="3007"/>
      <c r="E57" s="2510">
        <v>0</v>
      </c>
      <c r="F57" s="2500">
        <v>2130000</v>
      </c>
    </row>
    <row r="58" spans="1:6" ht="13.5" customHeight="1" x14ac:dyDescent="0.2">
      <c r="A58" s="2498" t="s">
        <v>154</v>
      </c>
      <c r="B58" s="2539">
        <v>4116</v>
      </c>
      <c r="C58" s="3006" t="s">
        <v>2567</v>
      </c>
      <c r="D58" s="3007"/>
      <c r="E58" s="2510">
        <v>0</v>
      </c>
      <c r="F58" s="2500">
        <v>5820000</v>
      </c>
    </row>
    <row r="59" spans="1:6" ht="13.5" customHeight="1" x14ac:dyDescent="0.2">
      <c r="A59" s="2498" t="s">
        <v>154</v>
      </c>
      <c r="B59" s="2539">
        <v>4116</v>
      </c>
      <c r="C59" s="3006" t="s">
        <v>2568</v>
      </c>
      <c r="D59" s="3007"/>
      <c r="E59" s="2510">
        <v>0</v>
      </c>
      <c r="F59" s="2500">
        <v>1076720.165</v>
      </c>
    </row>
    <row r="60" spans="1:6" ht="13.5" customHeight="1" thickBot="1" x14ac:dyDescent="0.25">
      <c r="A60" s="2540" t="s">
        <v>154</v>
      </c>
      <c r="B60" s="2541">
        <v>4116</v>
      </c>
      <c r="C60" s="3008" t="s">
        <v>2569</v>
      </c>
      <c r="D60" s="3009"/>
      <c r="E60" s="2542">
        <v>0</v>
      </c>
      <c r="F60" s="2543">
        <v>160470.891</v>
      </c>
    </row>
    <row r="61" spans="1:6" ht="13.5" customHeight="1" thickBot="1" x14ac:dyDescent="0.25">
      <c r="A61" s="2518"/>
      <c r="B61" s="2518"/>
      <c r="C61" s="564"/>
      <c r="D61" s="564"/>
      <c r="E61" s="2524"/>
      <c r="F61" s="2544"/>
    </row>
    <row r="62" spans="1:6" ht="13.5" thickBot="1" x14ac:dyDescent="0.25">
      <c r="A62" s="3010" t="s">
        <v>2531</v>
      </c>
      <c r="B62" s="3011"/>
      <c r="C62" s="3011"/>
      <c r="D62" s="3012"/>
      <c r="E62" s="2493">
        <f>E53+E55</f>
        <v>6135363.4699999997</v>
      </c>
      <c r="F62" s="2507">
        <f>F53+F55</f>
        <v>15547388.322999999</v>
      </c>
    </row>
    <row r="63" spans="1:6" x14ac:dyDescent="0.2">
      <c r="E63" s="2545"/>
    </row>
  </sheetData>
  <mergeCells count="53">
    <mergeCell ref="A14:D14"/>
    <mergeCell ref="A1:F1"/>
    <mergeCell ref="A3:F3"/>
    <mergeCell ref="A5:D5"/>
    <mergeCell ref="A6:D6"/>
    <mergeCell ref="B7:D7"/>
    <mergeCell ref="B8:D8"/>
    <mergeCell ref="B9:D9"/>
    <mergeCell ref="A10:B10"/>
    <mergeCell ref="A11:D11"/>
    <mergeCell ref="B12:D12"/>
    <mergeCell ref="B13:D13"/>
    <mergeCell ref="C30:D30"/>
    <mergeCell ref="B15:D15"/>
    <mergeCell ref="B16:D16"/>
    <mergeCell ref="A17:D17"/>
    <mergeCell ref="B18:D18"/>
    <mergeCell ref="A20:D20"/>
    <mergeCell ref="B21:D21"/>
    <mergeCell ref="A23:D23"/>
    <mergeCell ref="A25:F25"/>
    <mergeCell ref="A27:D27"/>
    <mergeCell ref="B28:D28"/>
    <mergeCell ref="C29:D29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56:D56"/>
    <mergeCell ref="B43:D43"/>
    <mergeCell ref="C44:D44"/>
    <mergeCell ref="B45:D45"/>
    <mergeCell ref="C46:D46"/>
    <mergeCell ref="C48:D48"/>
    <mergeCell ref="B49:D49"/>
    <mergeCell ref="C50:D50"/>
    <mergeCell ref="B51:D51"/>
    <mergeCell ref="C52:D52"/>
    <mergeCell ref="A53:D53"/>
    <mergeCell ref="A55:D55"/>
    <mergeCell ref="C57:D57"/>
    <mergeCell ref="C58:D58"/>
    <mergeCell ref="C59:D59"/>
    <mergeCell ref="C60:D60"/>
    <mergeCell ref="A62:D62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660DD-0CBC-46A7-8EFC-E6C0D7328248}">
  <sheetPr>
    <tabColor theme="7" tint="0.59999389629810485"/>
  </sheetPr>
  <dimension ref="A1:G173"/>
  <sheetViews>
    <sheetView zoomScaleNormal="100" workbookViewId="0">
      <selection activeCell="A2" sqref="A2"/>
    </sheetView>
  </sheetViews>
  <sheetFormatPr defaultRowHeight="12.75" x14ac:dyDescent="0.2"/>
  <cols>
    <col min="1" max="1" width="12.140625" style="2474" customWidth="1"/>
    <col min="2" max="2" width="3.7109375" style="2474" customWidth="1"/>
    <col min="3" max="5" width="5.42578125" style="2474" customWidth="1"/>
    <col min="6" max="6" width="71.7109375" style="2474" customWidth="1"/>
    <col min="7" max="7" width="13.7109375" style="2474" customWidth="1"/>
    <col min="8" max="175" width="9.140625" style="2474"/>
    <col min="176" max="176" width="8.140625" style="2474" customWidth="1"/>
    <col min="177" max="177" width="3.7109375" style="2474" customWidth="1"/>
    <col min="178" max="180" width="5.42578125" style="2474" customWidth="1"/>
    <col min="181" max="181" width="50.28515625" style="2474" customWidth="1"/>
    <col min="182" max="182" width="12.7109375" style="2474" customWidth="1"/>
    <col min="183" max="183" width="11.7109375" style="2474" bestFit="1" customWidth="1"/>
    <col min="184" max="184" width="9.140625" style="2474"/>
    <col min="185" max="185" width="11.42578125" style="2474" customWidth="1"/>
    <col min="186" max="186" width="11.7109375" style="2474" bestFit="1" customWidth="1"/>
    <col min="187" max="188" width="10" style="2474" bestFit="1" customWidth="1"/>
    <col min="189" max="189" width="4.5703125" style="2474" customWidth="1"/>
    <col min="190" max="190" width="9.140625" style="2474"/>
    <col min="191" max="191" width="4" style="2474" bestFit="1" customWidth="1"/>
    <col min="192" max="192" width="15.28515625" style="2474" customWidth="1"/>
    <col min="193" max="193" width="9.140625" style="2474"/>
    <col min="194" max="194" width="11.7109375" style="2474" customWidth="1"/>
    <col min="195" max="431" width="9.140625" style="2474"/>
    <col min="432" max="432" width="8.140625" style="2474" customWidth="1"/>
    <col min="433" max="433" width="3.7109375" style="2474" customWidth="1"/>
    <col min="434" max="436" width="5.42578125" style="2474" customWidth="1"/>
    <col min="437" max="437" width="50.28515625" style="2474" customWidth="1"/>
    <col min="438" max="438" width="12.7109375" style="2474" customWidth="1"/>
    <col min="439" max="439" width="11.7109375" style="2474" bestFit="1" customWidth="1"/>
    <col min="440" max="440" width="9.140625" style="2474"/>
    <col min="441" max="441" width="11.42578125" style="2474" customWidth="1"/>
    <col min="442" max="442" width="11.7109375" style="2474" bestFit="1" customWidth="1"/>
    <col min="443" max="444" width="10" style="2474" bestFit="1" customWidth="1"/>
    <col min="445" max="445" width="4.5703125" style="2474" customWidth="1"/>
    <col min="446" max="446" width="9.140625" style="2474"/>
    <col min="447" max="447" width="4" style="2474" bestFit="1" customWidth="1"/>
    <col min="448" max="448" width="15.28515625" style="2474" customWidth="1"/>
    <col min="449" max="449" width="9.140625" style="2474"/>
    <col min="450" max="450" width="11.7109375" style="2474" customWidth="1"/>
    <col min="451" max="687" width="9.140625" style="2474"/>
    <col min="688" max="688" width="8.140625" style="2474" customWidth="1"/>
    <col min="689" max="689" width="3.7109375" style="2474" customWidth="1"/>
    <col min="690" max="692" width="5.42578125" style="2474" customWidth="1"/>
    <col min="693" max="693" width="50.28515625" style="2474" customWidth="1"/>
    <col min="694" max="694" width="12.7109375" style="2474" customWidth="1"/>
    <col min="695" max="695" width="11.7109375" style="2474" bestFit="1" customWidth="1"/>
    <col min="696" max="696" width="9.140625" style="2474"/>
    <col min="697" max="697" width="11.42578125" style="2474" customWidth="1"/>
    <col min="698" max="698" width="11.7109375" style="2474" bestFit="1" customWidth="1"/>
    <col min="699" max="700" width="10" style="2474" bestFit="1" customWidth="1"/>
    <col min="701" max="701" width="4.5703125" style="2474" customWidth="1"/>
    <col min="702" max="702" width="9.140625" style="2474"/>
    <col min="703" max="703" width="4" style="2474" bestFit="1" customWidth="1"/>
    <col min="704" max="704" width="15.28515625" style="2474" customWidth="1"/>
    <col min="705" max="705" width="9.140625" style="2474"/>
    <col min="706" max="706" width="11.7109375" style="2474" customWidth="1"/>
    <col min="707" max="943" width="9.140625" style="2474"/>
    <col min="944" max="944" width="8.140625" style="2474" customWidth="1"/>
    <col min="945" max="945" width="3.7109375" style="2474" customWidth="1"/>
    <col min="946" max="948" width="5.42578125" style="2474" customWidth="1"/>
    <col min="949" max="949" width="50.28515625" style="2474" customWidth="1"/>
    <col min="950" max="950" width="12.7109375" style="2474" customWidth="1"/>
    <col min="951" max="951" width="11.7109375" style="2474" bestFit="1" customWidth="1"/>
    <col min="952" max="952" width="9.140625" style="2474"/>
    <col min="953" max="953" width="11.42578125" style="2474" customWidth="1"/>
    <col min="954" max="954" width="11.7109375" style="2474" bestFit="1" customWidth="1"/>
    <col min="955" max="956" width="10" style="2474" bestFit="1" customWidth="1"/>
    <col min="957" max="957" width="4.5703125" style="2474" customWidth="1"/>
    <col min="958" max="958" width="9.140625" style="2474"/>
    <col min="959" max="959" width="4" style="2474" bestFit="1" customWidth="1"/>
    <col min="960" max="960" width="15.28515625" style="2474" customWidth="1"/>
    <col min="961" max="961" width="9.140625" style="2474"/>
    <col min="962" max="962" width="11.7109375" style="2474" customWidth="1"/>
    <col min="963" max="1199" width="9.140625" style="2474"/>
    <col min="1200" max="1200" width="8.140625" style="2474" customWidth="1"/>
    <col min="1201" max="1201" width="3.7109375" style="2474" customWidth="1"/>
    <col min="1202" max="1204" width="5.42578125" style="2474" customWidth="1"/>
    <col min="1205" max="1205" width="50.28515625" style="2474" customWidth="1"/>
    <col min="1206" max="1206" width="12.7109375" style="2474" customWidth="1"/>
    <col min="1207" max="1207" width="11.7109375" style="2474" bestFit="1" customWidth="1"/>
    <col min="1208" max="1208" width="9.140625" style="2474"/>
    <col min="1209" max="1209" width="11.42578125" style="2474" customWidth="1"/>
    <col min="1210" max="1210" width="11.7109375" style="2474" bestFit="1" customWidth="1"/>
    <col min="1211" max="1212" width="10" style="2474" bestFit="1" customWidth="1"/>
    <col min="1213" max="1213" width="4.5703125" style="2474" customWidth="1"/>
    <col min="1214" max="1214" width="9.140625" style="2474"/>
    <col min="1215" max="1215" width="4" style="2474" bestFit="1" customWidth="1"/>
    <col min="1216" max="1216" width="15.28515625" style="2474" customWidth="1"/>
    <col min="1217" max="1217" width="9.140625" style="2474"/>
    <col min="1218" max="1218" width="11.7109375" style="2474" customWidth="1"/>
    <col min="1219" max="1455" width="9.140625" style="2474"/>
    <col min="1456" max="1456" width="8.140625" style="2474" customWidth="1"/>
    <col min="1457" max="1457" width="3.7109375" style="2474" customWidth="1"/>
    <col min="1458" max="1460" width="5.42578125" style="2474" customWidth="1"/>
    <col min="1461" max="1461" width="50.28515625" style="2474" customWidth="1"/>
    <col min="1462" max="1462" width="12.7109375" style="2474" customWidth="1"/>
    <col min="1463" max="1463" width="11.7109375" style="2474" bestFit="1" customWidth="1"/>
    <col min="1464" max="1464" width="9.140625" style="2474"/>
    <col min="1465" max="1465" width="11.42578125" style="2474" customWidth="1"/>
    <col min="1466" max="1466" width="11.7109375" style="2474" bestFit="1" customWidth="1"/>
    <col min="1467" max="1468" width="10" style="2474" bestFit="1" customWidth="1"/>
    <col min="1469" max="1469" width="4.5703125" style="2474" customWidth="1"/>
    <col min="1470" max="1470" width="9.140625" style="2474"/>
    <col min="1471" max="1471" width="4" style="2474" bestFit="1" customWidth="1"/>
    <col min="1472" max="1472" width="15.28515625" style="2474" customWidth="1"/>
    <col min="1473" max="1473" width="9.140625" style="2474"/>
    <col min="1474" max="1474" width="11.7109375" style="2474" customWidth="1"/>
    <col min="1475" max="1711" width="9.140625" style="2474"/>
    <col min="1712" max="1712" width="8.140625" style="2474" customWidth="1"/>
    <col min="1713" max="1713" width="3.7109375" style="2474" customWidth="1"/>
    <col min="1714" max="1716" width="5.42578125" style="2474" customWidth="1"/>
    <col min="1717" max="1717" width="50.28515625" style="2474" customWidth="1"/>
    <col min="1718" max="1718" width="12.7109375" style="2474" customWidth="1"/>
    <col min="1719" max="1719" width="11.7109375" style="2474" bestFit="1" customWidth="1"/>
    <col min="1720" max="1720" width="9.140625" style="2474"/>
    <col min="1721" max="1721" width="11.42578125" style="2474" customWidth="1"/>
    <col min="1722" max="1722" width="11.7109375" style="2474" bestFit="1" customWidth="1"/>
    <col min="1723" max="1724" width="10" style="2474" bestFit="1" customWidth="1"/>
    <col min="1725" max="1725" width="4.5703125" style="2474" customWidth="1"/>
    <col min="1726" max="1726" width="9.140625" style="2474"/>
    <col min="1727" max="1727" width="4" style="2474" bestFit="1" customWidth="1"/>
    <col min="1728" max="1728" width="15.28515625" style="2474" customWidth="1"/>
    <col min="1729" max="1729" width="9.140625" style="2474"/>
    <col min="1730" max="1730" width="11.7109375" style="2474" customWidth="1"/>
    <col min="1731" max="1967" width="9.140625" style="2474"/>
    <col min="1968" max="1968" width="8.140625" style="2474" customWidth="1"/>
    <col min="1969" max="1969" width="3.7109375" style="2474" customWidth="1"/>
    <col min="1970" max="1972" width="5.42578125" style="2474" customWidth="1"/>
    <col min="1973" max="1973" width="50.28515625" style="2474" customWidth="1"/>
    <col min="1974" max="1974" width="12.7109375" style="2474" customWidth="1"/>
    <col min="1975" max="1975" width="11.7109375" style="2474" bestFit="1" customWidth="1"/>
    <col min="1976" max="1976" width="9.140625" style="2474"/>
    <col min="1977" max="1977" width="11.42578125" style="2474" customWidth="1"/>
    <col min="1978" max="1978" width="11.7109375" style="2474" bestFit="1" customWidth="1"/>
    <col min="1979" max="1980" width="10" style="2474" bestFit="1" customWidth="1"/>
    <col min="1981" max="1981" width="4.5703125" style="2474" customWidth="1"/>
    <col min="1982" max="1982" width="9.140625" style="2474"/>
    <col min="1983" max="1983" width="4" style="2474" bestFit="1" customWidth="1"/>
    <col min="1984" max="1984" width="15.28515625" style="2474" customWidth="1"/>
    <col min="1985" max="1985" width="9.140625" style="2474"/>
    <col min="1986" max="1986" width="11.7109375" style="2474" customWidth="1"/>
    <col min="1987" max="2223" width="9.140625" style="2474"/>
    <col min="2224" max="2224" width="8.140625" style="2474" customWidth="1"/>
    <col min="2225" max="2225" width="3.7109375" style="2474" customWidth="1"/>
    <col min="2226" max="2228" width="5.42578125" style="2474" customWidth="1"/>
    <col min="2229" max="2229" width="50.28515625" style="2474" customWidth="1"/>
    <col min="2230" max="2230" width="12.7109375" style="2474" customWidth="1"/>
    <col min="2231" max="2231" width="11.7109375" style="2474" bestFit="1" customWidth="1"/>
    <col min="2232" max="2232" width="9.140625" style="2474"/>
    <col min="2233" max="2233" width="11.42578125" style="2474" customWidth="1"/>
    <col min="2234" max="2234" width="11.7109375" style="2474" bestFit="1" customWidth="1"/>
    <col min="2235" max="2236" width="10" style="2474" bestFit="1" customWidth="1"/>
    <col min="2237" max="2237" width="4.5703125" style="2474" customWidth="1"/>
    <col min="2238" max="2238" width="9.140625" style="2474"/>
    <col min="2239" max="2239" width="4" style="2474" bestFit="1" customWidth="1"/>
    <col min="2240" max="2240" width="15.28515625" style="2474" customWidth="1"/>
    <col min="2241" max="2241" width="9.140625" style="2474"/>
    <col min="2242" max="2242" width="11.7109375" style="2474" customWidth="1"/>
    <col min="2243" max="2479" width="9.140625" style="2474"/>
    <col min="2480" max="2480" width="8.140625" style="2474" customWidth="1"/>
    <col min="2481" max="2481" width="3.7109375" style="2474" customWidth="1"/>
    <col min="2482" max="2484" width="5.42578125" style="2474" customWidth="1"/>
    <col min="2485" max="2485" width="50.28515625" style="2474" customWidth="1"/>
    <col min="2486" max="2486" width="12.7109375" style="2474" customWidth="1"/>
    <col min="2487" max="2487" width="11.7109375" style="2474" bestFit="1" customWidth="1"/>
    <col min="2488" max="2488" width="9.140625" style="2474"/>
    <col min="2489" max="2489" width="11.42578125" style="2474" customWidth="1"/>
    <col min="2490" max="2490" width="11.7109375" style="2474" bestFit="1" customWidth="1"/>
    <col min="2491" max="2492" width="10" style="2474" bestFit="1" customWidth="1"/>
    <col min="2493" max="2493" width="4.5703125" style="2474" customWidth="1"/>
    <col min="2494" max="2494" width="9.140625" style="2474"/>
    <col min="2495" max="2495" width="4" style="2474" bestFit="1" customWidth="1"/>
    <col min="2496" max="2496" width="15.28515625" style="2474" customWidth="1"/>
    <col min="2497" max="2497" width="9.140625" style="2474"/>
    <col min="2498" max="2498" width="11.7109375" style="2474" customWidth="1"/>
    <col min="2499" max="2735" width="9.140625" style="2474"/>
    <col min="2736" max="2736" width="8.140625" style="2474" customWidth="1"/>
    <col min="2737" max="2737" width="3.7109375" style="2474" customWidth="1"/>
    <col min="2738" max="2740" width="5.42578125" style="2474" customWidth="1"/>
    <col min="2741" max="2741" width="50.28515625" style="2474" customWidth="1"/>
    <col min="2742" max="2742" width="12.7109375" style="2474" customWidth="1"/>
    <col min="2743" max="2743" width="11.7109375" style="2474" bestFit="1" customWidth="1"/>
    <col min="2744" max="2744" width="9.140625" style="2474"/>
    <col min="2745" max="2745" width="11.42578125" style="2474" customWidth="1"/>
    <col min="2746" max="2746" width="11.7109375" style="2474" bestFit="1" customWidth="1"/>
    <col min="2747" max="2748" width="10" style="2474" bestFit="1" customWidth="1"/>
    <col min="2749" max="2749" width="4.5703125" style="2474" customWidth="1"/>
    <col min="2750" max="2750" width="9.140625" style="2474"/>
    <col min="2751" max="2751" width="4" style="2474" bestFit="1" customWidth="1"/>
    <col min="2752" max="2752" width="15.28515625" style="2474" customWidth="1"/>
    <col min="2753" max="2753" width="9.140625" style="2474"/>
    <col min="2754" max="2754" width="11.7109375" style="2474" customWidth="1"/>
    <col min="2755" max="2991" width="9.140625" style="2474"/>
    <col min="2992" max="2992" width="8.140625" style="2474" customWidth="1"/>
    <col min="2993" max="2993" width="3.7109375" style="2474" customWidth="1"/>
    <col min="2994" max="2996" width="5.42578125" style="2474" customWidth="1"/>
    <col min="2997" max="2997" width="50.28515625" style="2474" customWidth="1"/>
    <col min="2998" max="2998" width="12.7109375" style="2474" customWidth="1"/>
    <col min="2999" max="2999" width="11.7109375" style="2474" bestFit="1" customWidth="1"/>
    <col min="3000" max="3000" width="9.140625" style="2474"/>
    <col min="3001" max="3001" width="11.42578125" style="2474" customWidth="1"/>
    <col min="3002" max="3002" width="11.7109375" style="2474" bestFit="1" customWidth="1"/>
    <col min="3003" max="3004" width="10" style="2474" bestFit="1" customWidth="1"/>
    <col min="3005" max="3005" width="4.5703125" style="2474" customWidth="1"/>
    <col min="3006" max="3006" width="9.140625" style="2474"/>
    <col min="3007" max="3007" width="4" style="2474" bestFit="1" customWidth="1"/>
    <col min="3008" max="3008" width="15.28515625" style="2474" customWidth="1"/>
    <col min="3009" max="3009" width="9.140625" style="2474"/>
    <col min="3010" max="3010" width="11.7109375" style="2474" customWidth="1"/>
    <col min="3011" max="3247" width="9.140625" style="2474"/>
    <col min="3248" max="3248" width="8.140625" style="2474" customWidth="1"/>
    <col min="3249" max="3249" width="3.7109375" style="2474" customWidth="1"/>
    <col min="3250" max="3252" width="5.42578125" style="2474" customWidth="1"/>
    <col min="3253" max="3253" width="50.28515625" style="2474" customWidth="1"/>
    <col min="3254" max="3254" width="12.7109375" style="2474" customWidth="1"/>
    <col min="3255" max="3255" width="11.7109375" style="2474" bestFit="1" customWidth="1"/>
    <col min="3256" max="3256" width="9.140625" style="2474"/>
    <col min="3257" max="3257" width="11.42578125" style="2474" customWidth="1"/>
    <col min="3258" max="3258" width="11.7109375" style="2474" bestFit="1" customWidth="1"/>
    <col min="3259" max="3260" width="10" style="2474" bestFit="1" customWidth="1"/>
    <col min="3261" max="3261" width="4.5703125" style="2474" customWidth="1"/>
    <col min="3262" max="3262" width="9.140625" style="2474"/>
    <col min="3263" max="3263" width="4" style="2474" bestFit="1" customWidth="1"/>
    <col min="3264" max="3264" width="15.28515625" style="2474" customWidth="1"/>
    <col min="3265" max="3265" width="9.140625" style="2474"/>
    <col min="3266" max="3266" width="11.7109375" style="2474" customWidth="1"/>
    <col min="3267" max="3503" width="9.140625" style="2474"/>
    <col min="3504" max="3504" width="8.140625" style="2474" customWidth="1"/>
    <col min="3505" max="3505" width="3.7109375" style="2474" customWidth="1"/>
    <col min="3506" max="3508" width="5.42578125" style="2474" customWidth="1"/>
    <col min="3509" max="3509" width="50.28515625" style="2474" customWidth="1"/>
    <col min="3510" max="3510" width="12.7109375" style="2474" customWidth="1"/>
    <col min="3511" max="3511" width="11.7109375" style="2474" bestFit="1" customWidth="1"/>
    <col min="3512" max="3512" width="9.140625" style="2474"/>
    <col min="3513" max="3513" width="11.42578125" style="2474" customWidth="1"/>
    <col min="3514" max="3514" width="11.7109375" style="2474" bestFit="1" customWidth="1"/>
    <col min="3515" max="3516" width="10" style="2474" bestFit="1" customWidth="1"/>
    <col min="3517" max="3517" width="4.5703125" style="2474" customWidth="1"/>
    <col min="3518" max="3518" width="9.140625" style="2474"/>
    <col min="3519" max="3519" width="4" style="2474" bestFit="1" customWidth="1"/>
    <col min="3520" max="3520" width="15.28515625" style="2474" customWidth="1"/>
    <col min="3521" max="3521" width="9.140625" style="2474"/>
    <col min="3522" max="3522" width="11.7109375" style="2474" customWidth="1"/>
    <col min="3523" max="3759" width="9.140625" style="2474"/>
    <col min="3760" max="3760" width="8.140625" style="2474" customWidth="1"/>
    <col min="3761" max="3761" width="3.7109375" style="2474" customWidth="1"/>
    <col min="3762" max="3764" width="5.42578125" style="2474" customWidth="1"/>
    <col min="3765" max="3765" width="50.28515625" style="2474" customWidth="1"/>
    <col min="3766" max="3766" width="12.7109375" style="2474" customWidth="1"/>
    <col min="3767" max="3767" width="11.7109375" style="2474" bestFit="1" customWidth="1"/>
    <col min="3768" max="3768" width="9.140625" style="2474"/>
    <col min="3769" max="3769" width="11.42578125" style="2474" customWidth="1"/>
    <col min="3770" max="3770" width="11.7109375" style="2474" bestFit="1" customWidth="1"/>
    <col min="3771" max="3772" width="10" style="2474" bestFit="1" customWidth="1"/>
    <col min="3773" max="3773" width="4.5703125" style="2474" customWidth="1"/>
    <col min="3774" max="3774" width="9.140625" style="2474"/>
    <col min="3775" max="3775" width="4" style="2474" bestFit="1" customWidth="1"/>
    <col min="3776" max="3776" width="15.28515625" style="2474" customWidth="1"/>
    <col min="3777" max="3777" width="9.140625" style="2474"/>
    <col min="3778" max="3778" width="11.7109375" style="2474" customWidth="1"/>
    <col min="3779" max="4015" width="9.140625" style="2474"/>
    <col min="4016" max="4016" width="8.140625" style="2474" customWidth="1"/>
    <col min="4017" max="4017" width="3.7109375" style="2474" customWidth="1"/>
    <col min="4018" max="4020" width="5.42578125" style="2474" customWidth="1"/>
    <col min="4021" max="4021" width="50.28515625" style="2474" customWidth="1"/>
    <col min="4022" max="4022" width="12.7109375" style="2474" customWidth="1"/>
    <col min="4023" max="4023" width="11.7109375" style="2474" bestFit="1" customWidth="1"/>
    <col min="4024" max="4024" width="9.140625" style="2474"/>
    <col min="4025" max="4025" width="11.42578125" style="2474" customWidth="1"/>
    <col min="4026" max="4026" width="11.7109375" style="2474" bestFit="1" customWidth="1"/>
    <col min="4027" max="4028" width="10" style="2474" bestFit="1" customWidth="1"/>
    <col min="4029" max="4029" width="4.5703125" style="2474" customWidth="1"/>
    <col min="4030" max="4030" width="9.140625" style="2474"/>
    <col min="4031" max="4031" width="4" style="2474" bestFit="1" customWidth="1"/>
    <col min="4032" max="4032" width="15.28515625" style="2474" customWidth="1"/>
    <col min="4033" max="4033" width="9.140625" style="2474"/>
    <col min="4034" max="4034" width="11.7109375" style="2474" customWidth="1"/>
    <col min="4035" max="4271" width="9.140625" style="2474"/>
    <col min="4272" max="4272" width="8.140625" style="2474" customWidth="1"/>
    <col min="4273" max="4273" width="3.7109375" style="2474" customWidth="1"/>
    <col min="4274" max="4276" width="5.42578125" style="2474" customWidth="1"/>
    <col min="4277" max="4277" width="50.28515625" style="2474" customWidth="1"/>
    <col min="4278" max="4278" width="12.7109375" style="2474" customWidth="1"/>
    <col min="4279" max="4279" width="11.7109375" style="2474" bestFit="1" customWidth="1"/>
    <col min="4280" max="4280" width="9.140625" style="2474"/>
    <col min="4281" max="4281" width="11.42578125" style="2474" customWidth="1"/>
    <col min="4282" max="4282" width="11.7109375" style="2474" bestFit="1" customWidth="1"/>
    <col min="4283" max="4284" width="10" style="2474" bestFit="1" customWidth="1"/>
    <col min="4285" max="4285" width="4.5703125" style="2474" customWidth="1"/>
    <col min="4286" max="4286" width="9.140625" style="2474"/>
    <col min="4287" max="4287" width="4" style="2474" bestFit="1" customWidth="1"/>
    <col min="4288" max="4288" width="15.28515625" style="2474" customWidth="1"/>
    <col min="4289" max="4289" width="9.140625" style="2474"/>
    <col min="4290" max="4290" width="11.7109375" style="2474" customWidth="1"/>
    <col min="4291" max="4527" width="9.140625" style="2474"/>
    <col min="4528" max="4528" width="8.140625" style="2474" customWidth="1"/>
    <col min="4529" max="4529" width="3.7109375" style="2474" customWidth="1"/>
    <col min="4530" max="4532" width="5.42578125" style="2474" customWidth="1"/>
    <col min="4533" max="4533" width="50.28515625" style="2474" customWidth="1"/>
    <col min="4534" max="4534" width="12.7109375" style="2474" customWidth="1"/>
    <col min="4535" max="4535" width="11.7109375" style="2474" bestFit="1" customWidth="1"/>
    <col min="4536" max="4536" width="9.140625" style="2474"/>
    <col min="4537" max="4537" width="11.42578125" style="2474" customWidth="1"/>
    <col min="4538" max="4538" width="11.7109375" style="2474" bestFit="1" customWidth="1"/>
    <col min="4539" max="4540" width="10" style="2474" bestFit="1" customWidth="1"/>
    <col min="4541" max="4541" width="4.5703125" style="2474" customWidth="1"/>
    <col min="4542" max="4542" width="9.140625" style="2474"/>
    <col min="4543" max="4543" width="4" style="2474" bestFit="1" customWidth="1"/>
    <col min="4544" max="4544" width="15.28515625" style="2474" customWidth="1"/>
    <col min="4545" max="4545" width="9.140625" style="2474"/>
    <col min="4546" max="4546" width="11.7109375" style="2474" customWidth="1"/>
    <col min="4547" max="4783" width="9.140625" style="2474"/>
    <col min="4784" max="4784" width="8.140625" style="2474" customWidth="1"/>
    <col min="4785" max="4785" width="3.7109375" style="2474" customWidth="1"/>
    <col min="4786" max="4788" width="5.42578125" style="2474" customWidth="1"/>
    <col min="4789" max="4789" width="50.28515625" style="2474" customWidth="1"/>
    <col min="4790" max="4790" width="12.7109375" style="2474" customWidth="1"/>
    <col min="4791" max="4791" width="11.7109375" style="2474" bestFit="1" customWidth="1"/>
    <col min="4792" max="4792" width="9.140625" style="2474"/>
    <col min="4793" max="4793" width="11.42578125" style="2474" customWidth="1"/>
    <col min="4794" max="4794" width="11.7109375" style="2474" bestFit="1" customWidth="1"/>
    <col min="4795" max="4796" width="10" style="2474" bestFit="1" customWidth="1"/>
    <col min="4797" max="4797" width="4.5703125" style="2474" customWidth="1"/>
    <col min="4798" max="4798" width="9.140625" style="2474"/>
    <col min="4799" max="4799" width="4" style="2474" bestFit="1" customWidth="1"/>
    <col min="4800" max="4800" width="15.28515625" style="2474" customWidth="1"/>
    <col min="4801" max="4801" width="9.140625" style="2474"/>
    <col min="4802" max="4802" width="11.7109375" style="2474" customWidth="1"/>
    <col min="4803" max="5039" width="9.140625" style="2474"/>
    <col min="5040" max="5040" width="8.140625" style="2474" customWidth="1"/>
    <col min="5041" max="5041" width="3.7109375" style="2474" customWidth="1"/>
    <col min="5042" max="5044" width="5.42578125" style="2474" customWidth="1"/>
    <col min="5045" max="5045" width="50.28515625" style="2474" customWidth="1"/>
    <col min="5046" max="5046" width="12.7109375" style="2474" customWidth="1"/>
    <col min="5047" max="5047" width="11.7109375" style="2474" bestFit="1" customWidth="1"/>
    <col min="5048" max="5048" width="9.140625" style="2474"/>
    <col min="5049" max="5049" width="11.42578125" style="2474" customWidth="1"/>
    <col min="5050" max="5050" width="11.7109375" style="2474" bestFit="1" customWidth="1"/>
    <col min="5051" max="5052" width="10" style="2474" bestFit="1" customWidth="1"/>
    <col min="5053" max="5053" width="4.5703125" style="2474" customWidth="1"/>
    <col min="5054" max="5054" width="9.140625" style="2474"/>
    <col min="5055" max="5055" width="4" style="2474" bestFit="1" customWidth="1"/>
    <col min="5056" max="5056" width="15.28515625" style="2474" customWidth="1"/>
    <col min="5057" max="5057" width="9.140625" style="2474"/>
    <col min="5058" max="5058" width="11.7109375" style="2474" customWidth="1"/>
    <col min="5059" max="5295" width="9.140625" style="2474"/>
    <col min="5296" max="5296" width="8.140625" style="2474" customWidth="1"/>
    <col min="5297" max="5297" width="3.7109375" style="2474" customWidth="1"/>
    <col min="5298" max="5300" width="5.42578125" style="2474" customWidth="1"/>
    <col min="5301" max="5301" width="50.28515625" style="2474" customWidth="1"/>
    <col min="5302" max="5302" width="12.7109375" style="2474" customWidth="1"/>
    <col min="5303" max="5303" width="11.7109375" style="2474" bestFit="1" customWidth="1"/>
    <col min="5304" max="5304" width="9.140625" style="2474"/>
    <col min="5305" max="5305" width="11.42578125" style="2474" customWidth="1"/>
    <col min="5306" max="5306" width="11.7109375" style="2474" bestFit="1" customWidth="1"/>
    <col min="5307" max="5308" width="10" style="2474" bestFit="1" customWidth="1"/>
    <col min="5309" max="5309" width="4.5703125" style="2474" customWidth="1"/>
    <col min="5310" max="5310" width="9.140625" style="2474"/>
    <col min="5311" max="5311" width="4" style="2474" bestFit="1" customWidth="1"/>
    <col min="5312" max="5312" width="15.28515625" style="2474" customWidth="1"/>
    <col min="5313" max="5313" width="9.140625" style="2474"/>
    <col min="5314" max="5314" width="11.7109375" style="2474" customWidth="1"/>
    <col min="5315" max="5551" width="9.140625" style="2474"/>
    <col min="5552" max="5552" width="8.140625" style="2474" customWidth="1"/>
    <col min="5553" max="5553" width="3.7109375" style="2474" customWidth="1"/>
    <col min="5554" max="5556" width="5.42578125" style="2474" customWidth="1"/>
    <col min="5557" max="5557" width="50.28515625" style="2474" customWidth="1"/>
    <col min="5558" max="5558" width="12.7109375" style="2474" customWidth="1"/>
    <col min="5559" max="5559" width="11.7109375" style="2474" bestFit="1" customWidth="1"/>
    <col min="5560" max="5560" width="9.140625" style="2474"/>
    <col min="5561" max="5561" width="11.42578125" style="2474" customWidth="1"/>
    <col min="5562" max="5562" width="11.7109375" style="2474" bestFit="1" customWidth="1"/>
    <col min="5563" max="5564" width="10" style="2474" bestFit="1" customWidth="1"/>
    <col min="5565" max="5565" width="4.5703125" style="2474" customWidth="1"/>
    <col min="5566" max="5566" width="9.140625" style="2474"/>
    <col min="5567" max="5567" width="4" style="2474" bestFit="1" customWidth="1"/>
    <col min="5568" max="5568" width="15.28515625" style="2474" customWidth="1"/>
    <col min="5569" max="5569" width="9.140625" style="2474"/>
    <col min="5570" max="5570" width="11.7109375" style="2474" customWidth="1"/>
    <col min="5571" max="5807" width="9.140625" style="2474"/>
    <col min="5808" max="5808" width="8.140625" style="2474" customWidth="1"/>
    <col min="5809" max="5809" width="3.7109375" style="2474" customWidth="1"/>
    <col min="5810" max="5812" width="5.42578125" style="2474" customWidth="1"/>
    <col min="5813" max="5813" width="50.28515625" style="2474" customWidth="1"/>
    <col min="5814" max="5814" width="12.7109375" style="2474" customWidth="1"/>
    <col min="5815" max="5815" width="11.7109375" style="2474" bestFit="1" customWidth="1"/>
    <col min="5816" max="5816" width="9.140625" style="2474"/>
    <col min="5817" max="5817" width="11.42578125" style="2474" customWidth="1"/>
    <col min="5818" max="5818" width="11.7109375" style="2474" bestFit="1" customWidth="1"/>
    <col min="5819" max="5820" width="10" style="2474" bestFit="1" customWidth="1"/>
    <col min="5821" max="5821" width="4.5703125" style="2474" customWidth="1"/>
    <col min="5822" max="5822" width="9.140625" style="2474"/>
    <col min="5823" max="5823" width="4" style="2474" bestFit="1" customWidth="1"/>
    <col min="5824" max="5824" width="15.28515625" style="2474" customWidth="1"/>
    <col min="5825" max="5825" width="9.140625" style="2474"/>
    <col min="5826" max="5826" width="11.7109375" style="2474" customWidth="1"/>
    <col min="5827" max="6063" width="9.140625" style="2474"/>
    <col min="6064" max="6064" width="8.140625" style="2474" customWidth="1"/>
    <col min="6065" max="6065" width="3.7109375" style="2474" customWidth="1"/>
    <col min="6066" max="6068" width="5.42578125" style="2474" customWidth="1"/>
    <col min="6069" max="6069" width="50.28515625" style="2474" customWidth="1"/>
    <col min="6070" max="6070" width="12.7109375" style="2474" customWidth="1"/>
    <col min="6071" max="6071" width="11.7109375" style="2474" bestFit="1" customWidth="1"/>
    <col min="6072" max="6072" width="9.140625" style="2474"/>
    <col min="6073" max="6073" width="11.42578125" style="2474" customWidth="1"/>
    <col min="6074" max="6074" width="11.7109375" style="2474" bestFit="1" customWidth="1"/>
    <col min="6075" max="6076" width="10" style="2474" bestFit="1" customWidth="1"/>
    <col min="6077" max="6077" width="4.5703125" style="2474" customWidth="1"/>
    <col min="6078" max="6078" width="9.140625" style="2474"/>
    <col min="6079" max="6079" width="4" style="2474" bestFit="1" customWidth="1"/>
    <col min="6080" max="6080" width="15.28515625" style="2474" customWidth="1"/>
    <col min="6081" max="6081" width="9.140625" style="2474"/>
    <col min="6082" max="6082" width="11.7109375" style="2474" customWidth="1"/>
    <col min="6083" max="6319" width="9.140625" style="2474"/>
    <col min="6320" max="6320" width="8.140625" style="2474" customWidth="1"/>
    <col min="6321" max="6321" width="3.7109375" style="2474" customWidth="1"/>
    <col min="6322" max="6324" width="5.42578125" style="2474" customWidth="1"/>
    <col min="6325" max="6325" width="50.28515625" style="2474" customWidth="1"/>
    <col min="6326" max="6326" width="12.7109375" style="2474" customWidth="1"/>
    <col min="6327" max="6327" width="11.7109375" style="2474" bestFit="1" customWidth="1"/>
    <col min="6328" max="6328" width="9.140625" style="2474"/>
    <col min="6329" max="6329" width="11.42578125" style="2474" customWidth="1"/>
    <col min="6330" max="6330" width="11.7109375" style="2474" bestFit="1" customWidth="1"/>
    <col min="6331" max="6332" width="10" style="2474" bestFit="1" customWidth="1"/>
    <col min="6333" max="6333" width="4.5703125" style="2474" customWidth="1"/>
    <col min="6334" max="6334" width="9.140625" style="2474"/>
    <col min="6335" max="6335" width="4" style="2474" bestFit="1" customWidth="1"/>
    <col min="6336" max="6336" width="15.28515625" style="2474" customWidth="1"/>
    <col min="6337" max="6337" width="9.140625" style="2474"/>
    <col min="6338" max="6338" width="11.7109375" style="2474" customWidth="1"/>
    <col min="6339" max="6575" width="9.140625" style="2474"/>
    <col min="6576" max="6576" width="8.140625" style="2474" customWidth="1"/>
    <col min="6577" max="6577" width="3.7109375" style="2474" customWidth="1"/>
    <col min="6578" max="6580" width="5.42578125" style="2474" customWidth="1"/>
    <col min="6581" max="6581" width="50.28515625" style="2474" customWidth="1"/>
    <col min="6582" max="6582" width="12.7109375" style="2474" customWidth="1"/>
    <col min="6583" max="6583" width="11.7109375" style="2474" bestFit="1" customWidth="1"/>
    <col min="6584" max="6584" width="9.140625" style="2474"/>
    <col min="6585" max="6585" width="11.42578125" style="2474" customWidth="1"/>
    <col min="6586" max="6586" width="11.7109375" style="2474" bestFit="1" customWidth="1"/>
    <col min="6587" max="6588" width="10" style="2474" bestFit="1" customWidth="1"/>
    <col min="6589" max="6589" width="4.5703125" style="2474" customWidth="1"/>
    <col min="6590" max="6590" width="9.140625" style="2474"/>
    <col min="6591" max="6591" width="4" style="2474" bestFit="1" customWidth="1"/>
    <col min="6592" max="6592" width="15.28515625" style="2474" customWidth="1"/>
    <col min="6593" max="6593" width="9.140625" style="2474"/>
    <col min="6594" max="6594" width="11.7109375" style="2474" customWidth="1"/>
    <col min="6595" max="6831" width="9.140625" style="2474"/>
    <col min="6832" max="6832" width="8.140625" style="2474" customWidth="1"/>
    <col min="6833" max="6833" width="3.7109375" style="2474" customWidth="1"/>
    <col min="6834" max="6836" width="5.42578125" style="2474" customWidth="1"/>
    <col min="6837" max="6837" width="50.28515625" style="2474" customWidth="1"/>
    <col min="6838" max="6838" width="12.7109375" style="2474" customWidth="1"/>
    <col min="6839" max="6839" width="11.7109375" style="2474" bestFit="1" customWidth="1"/>
    <col min="6840" max="6840" width="9.140625" style="2474"/>
    <col min="6841" max="6841" width="11.42578125" style="2474" customWidth="1"/>
    <col min="6842" max="6842" width="11.7109375" style="2474" bestFit="1" customWidth="1"/>
    <col min="6843" max="6844" width="10" style="2474" bestFit="1" customWidth="1"/>
    <col min="6845" max="6845" width="4.5703125" style="2474" customWidth="1"/>
    <col min="6846" max="6846" width="9.140625" style="2474"/>
    <col min="6847" max="6847" width="4" style="2474" bestFit="1" customWidth="1"/>
    <col min="6848" max="6848" width="15.28515625" style="2474" customWidth="1"/>
    <col min="6849" max="6849" width="9.140625" style="2474"/>
    <col min="6850" max="6850" width="11.7109375" style="2474" customWidth="1"/>
    <col min="6851" max="7087" width="9.140625" style="2474"/>
    <col min="7088" max="7088" width="8.140625" style="2474" customWidth="1"/>
    <col min="7089" max="7089" width="3.7109375" style="2474" customWidth="1"/>
    <col min="7090" max="7092" width="5.42578125" style="2474" customWidth="1"/>
    <col min="7093" max="7093" width="50.28515625" style="2474" customWidth="1"/>
    <col min="7094" max="7094" width="12.7109375" style="2474" customWidth="1"/>
    <col min="7095" max="7095" width="11.7109375" style="2474" bestFit="1" customWidth="1"/>
    <col min="7096" max="7096" width="9.140625" style="2474"/>
    <col min="7097" max="7097" width="11.42578125" style="2474" customWidth="1"/>
    <col min="7098" max="7098" width="11.7109375" style="2474" bestFit="1" customWidth="1"/>
    <col min="7099" max="7100" width="10" style="2474" bestFit="1" customWidth="1"/>
    <col min="7101" max="7101" width="4.5703125" style="2474" customWidth="1"/>
    <col min="7102" max="7102" width="9.140625" style="2474"/>
    <col min="7103" max="7103" width="4" style="2474" bestFit="1" customWidth="1"/>
    <col min="7104" max="7104" width="15.28515625" style="2474" customWidth="1"/>
    <col min="7105" max="7105" width="9.140625" style="2474"/>
    <col min="7106" max="7106" width="11.7109375" style="2474" customWidth="1"/>
    <col min="7107" max="7343" width="9.140625" style="2474"/>
    <col min="7344" max="7344" width="8.140625" style="2474" customWidth="1"/>
    <col min="7345" max="7345" width="3.7109375" style="2474" customWidth="1"/>
    <col min="7346" max="7348" width="5.42578125" style="2474" customWidth="1"/>
    <col min="7349" max="7349" width="50.28515625" style="2474" customWidth="1"/>
    <col min="7350" max="7350" width="12.7109375" style="2474" customWidth="1"/>
    <col min="7351" max="7351" width="11.7109375" style="2474" bestFit="1" customWidth="1"/>
    <col min="7352" max="7352" width="9.140625" style="2474"/>
    <col min="7353" max="7353" width="11.42578125" style="2474" customWidth="1"/>
    <col min="7354" max="7354" width="11.7109375" style="2474" bestFit="1" customWidth="1"/>
    <col min="7355" max="7356" width="10" style="2474" bestFit="1" customWidth="1"/>
    <col min="7357" max="7357" width="4.5703125" style="2474" customWidth="1"/>
    <col min="7358" max="7358" width="9.140625" style="2474"/>
    <col min="7359" max="7359" width="4" style="2474" bestFit="1" customWidth="1"/>
    <col min="7360" max="7360" width="15.28515625" style="2474" customWidth="1"/>
    <col min="7361" max="7361" width="9.140625" style="2474"/>
    <col min="7362" max="7362" width="11.7109375" style="2474" customWidth="1"/>
    <col min="7363" max="7599" width="9.140625" style="2474"/>
    <col min="7600" max="7600" width="8.140625" style="2474" customWidth="1"/>
    <col min="7601" max="7601" width="3.7109375" style="2474" customWidth="1"/>
    <col min="7602" max="7604" width="5.42578125" style="2474" customWidth="1"/>
    <col min="7605" max="7605" width="50.28515625" style="2474" customWidth="1"/>
    <col min="7606" max="7606" width="12.7109375" style="2474" customWidth="1"/>
    <col min="7607" max="7607" width="11.7109375" style="2474" bestFit="1" customWidth="1"/>
    <col min="7608" max="7608" width="9.140625" style="2474"/>
    <col min="7609" max="7609" width="11.42578125" style="2474" customWidth="1"/>
    <col min="7610" max="7610" width="11.7109375" style="2474" bestFit="1" customWidth="1"/>
    <col min="7611" max="7612" width="10" style="2474" bestFit="1" customWidth="1"/>
    <col min="7613" max="7613" width="4.5703125" style="2474" customWidth="1"/>
    <col min="7614" max="7614" width="9.140625" style="2474"/>
    <col min="7615" max="7615" width="4" style="2474" bestFit="1" customWidth="1"/>
    <col min="7616" max="7616" width="15.28515625" style="2474" customWidth="1"/>
    <col min="7617" max="7617" width="9.140625" style="2474"/>
    <col min="7618" max="7618" width="11.7109375" style="2474" customWidth="1"/>
    <col min="7619" max="7855" width="9.140625" style="2474"/>
    <col min="7856" max="7856" width="8.140625" style="2474" customWidth="1"/>
    <col min="7857" max="7857" width="3.7109375" style="2474" customWidth="1"/>
    <col min="7858" max="7860" width="5.42578125" style="2474" customWidth="1"/>
    <col min="7861" max="7861" width="50.28515625" style="2474" customWidth="1"/>
    <col min="7862" max="7862" width="12.7109375" style="2474" customWidth="1"/>
    <col min="7863" max="7863" width="11.7109375" style="2474" bestFit="1" customWidth="1"/>
    <col min="7864" max="7864" width="9.140625" style="2474"/>
    <col min="7865" max="7865" width="11.42578125" style="2474" customWidth="1"/>
    <col min="7866" max="7866" width="11.7109375" style="2474" bestFit="1" customWidth="1"/>
    <col min="7867" max="7868" width="10" style="2474" bestFit="1" customWidth="1"/>
    <col min="7869" max="7869" width="4.5703125" style="2474" customWidth="1"/>
    <col min="7870" max="7870" width="9.140625" style="2474"/>
    <col min="7871" max="7871" width="4" style="2474" bestFit="1" customWidth="1"/>
    <col min="7872" max="7872" width="15.28515625" style="2474" customWidth="1"/>
    <col min="7873" max="7873" width="9.140625" style="2474"/>
    <col min="7874" max="7874" width="11.7109375" style="2474" customWidth="1"/>
    <col min="7875" max="8111" width="9.140625" style="2474"/>
    <col min="8112" max="8112" width="8.140625" style="2474" customWidth="1"/>
    <col min="8113" max="8113" width="3.7109375" style="2474" customWidth="1"/>
    <col min="8114" max="8116" width="5.42578125" style="2474" customWidth="1"/>
    <col min="8117" max="8117" width="50.28515625" style="2474" customWidth="1"/>
    <col min="8118" max="8118" width="12.7109375" style="2474" customWidth="1"/>
    <col min="8119" max="8119" width="11.7109375" style="2474" bestFit="1" customWidth="1"/>
    <col min="8120" max="8120" width="9.140625" style="2474"/>
    <col min="8121" max="8121" width="11.42578125" style="2474" customWidth="1"/>
    <col min="8122" max="8122" width="11.7109375" style="2474" bestFit="1" customWidth="1"/>
    <col min="8123" max="8124" width="10" style="2474" bestFit="1" customWidth="1"/>
    <col min="8125" max="8125" width="4.5703125" style="2474" customWidth="1"/>
    <col min="8126" max="8126" width="9.140625" style="2474"/>
    <col min="8127" max="8127" width="4" style="2474" bestFit="1" customWidth="1"/>
    <col min="8128" max="8128" width="15.28515625" style="2474" customWidth="1"/>
    <col min="8129" max="8129" width="9.140625" style="2474"/>
    <col min="8130" max="8130" width="11.7109375" style="2474" customWidth="1"/>
    <col min="8131" max="8367" width="9.140625" style="2474"/>
    <col min="8368" max="8368" width="8.140625" style="2474" customWidth="1"/>
    <col min="8369" max="8369" width="3.7109375" style="2474" customWidth="1"/>
    <col min="8370" max="8372" width="5.42578125" style="2474" customWidth="1"/>
    <col min="8373" max="8373" width="50.28515625" style="2474" customWidth="1"/>
    <col min="8374" max="8374" width="12.7109375" style="2474" customWidth="1"/>
    <col min="8375" max="8375" width="11.7109375" style="2474" bestFit="1" customWidth="1"/>
    <col min="8376" max="8376" width="9.140625" style="2474"/>
    <col min="8377" max="8377" width="11.42578125" style="2474" customWidth="1"/>
    <col min="8378" max="8378" width="11.7109375" style="2474" bestFit="1" customWidth="1"/>
    <col min="8379" max="8380" width="10" style="2474" bestFit="1" customWidth="1"/>
    <col min="8381" max="8381" width="4.5703125" style="2474" customWidth="1"/>
    <col min="8382" max="8382" width="9.140625" style="2474"/>
    <col min="8383" max="8383" width="4" style="2474" bestFit="1" customWidth="1"/>
    <col min="8384" max="8384" width="15.28515625" style="2474" customWidth="1"/>
    <col min="8385" max="8385" width="9.140625" style="2474"/>
    <col min="8386" max="8386" width="11.7109375" style="2474" customWidth="1"/>
    <col min="8387" max="8623" width="9.140625" style="2474"/>
    <col min="8624" max="8624" width="8.140625" style="2474" customWidth="1"/>
    <col min="8625" max="8625" width="3.7109375" style="2474" customWidth="1"/>
    <col min="8626" max="8628" width="5.42578125" style="2474" customWidth="1"/>
    <col min="8629" max="8629" width="50.28515625" style="2474" customWidth="1"/>
    <col min="8630" max="8630" width="12.7109375" style="2474" customWidth="1"/>
    <col min="8631" max="8631" width="11.7109375" style="2474" bestFit="1" customWidth="1"/>
    <col min="8632" max="8632" width="9.140625" style="2474"/>
    <col min="8633" max="8633" width="11.42578125" style="2474" customWidth="1"/>
    <col min="8634" max="8634" width="11.7109375" style="2474" bestFit="1" customWidth="1"/>
    <col min="8635" max="8636" width="10" style="2474" bestFit="1" customWidth="1"/>
    <col min="8637" max="8637" width="4.5703125" style="2474" customWidth="1"/>
    <col min="8638" max="8638" width="9.140625" style="2474"/>
    <col min="8639" max="8639" width="4" style="2474" bestFit="1" customWidth="1"/>
    <col min="8640" max="8640" width="15.28515625" style="2474" customWidth="1"/>
    <col min="8641" max="8641" width="9.140625" style="2474"/>
    <col min="8642" max="8642" width="11.7109375" style="2474" customWidth="1"/>
    <col min="8643" max="8879" width="9.140625" style="2474"/>
    <col min="8880" max="8880" width="8.140625" style="2474" customWidth="1"/>
    <col min="8881" max="8881" width="3.7109375" style="2474" customWidth="1"/>
    <col min="8882" max="8884" width="5.42578125" style="2474" customWidth="1"/>
    <col min="8885" max="8885" width="50.28515625" style="2474" customWidth="1"/>
    <col min="8886" max="8886" width="12.7109375" style="2474" customWidth="1"/>
    <col min="8887" max="8887" width="11.7109375" style="2474" bestFit="1" customWidth="1"/>
    <col min="8888" max="8888" width="9.140625" style="2474"/>
    <col min="8889" max="8889" width="11.42578125" style="2474" customWidth="1"/>
    <col min="8890" max="8890" width="11.7109375" style="2474" bestFit="1" customWidth="1"/>
    <col min="8891" max="8892" width="10" style="2474" bestFit="1" customWidth="1"/>
    <col min="8893" max="8893" width="4.5703125" style="2474" customWidth="1"/>
    <col min="8894" max="8894" width="9.140625" style="2474"/>
    <col min="8895" max="8895" width="4" style="2474" bestFit="1" customWidth="1"/>
    <col min="8896" max="8896" width="15.28515625" style="2474" customWidth="1"/>
    <col min="8897" max="8897" width="9.140625" style="2474"/>
    <col min="8898" max="8898" width="11.7109375" style="2474" customWidth="1"/>
    <col min="8899" max="9135" width="9.140625" style="2474"/>
    <col min="9136" max="9136" width="8.140625" style="2474" customWidth="1"/>
    <col min="9137" max="9137" width="3.7109375" style="2474" customWidth="1"/>
    <col min="9138" max="9140" width="5.42578125" style="2474" customWidth="1"/>
    <col min="9141" max="9141" width="50.28515625" style="2474" customWidth="1"/>
    <col min="9142" max="9142" width="12.7109375" style="2474" customWidth="1"/>
    <col min="9143" max="9143" width="11.7109375" style="2474" bestFit="1" customWidth="1"/>
    <col min="9144" max="9144" width="9.140625" style="2474"/>
    <col min="9145" max="9145" width="11.42578125" style="2474" customWidth="1"/>
    <col min="9146" max="9146" width="11.7109375" style="2474" bestFit="1" customWidth="1"/>
    <col min="9147" max="9148" width="10" style="2474" bestFit="1" customWidth="1"/>
    <col min="9149" max="9149" width="4.5703125" style="2474" customWidth="1"/>
    <col min="9150" max="9150" width="9.140625" style="2474"/>
    <col min="9151" max="9151" width="4" style="2474" bestFit="1" customWidth="1"/>
    <col min="9152" max="9152" width="15.28515625" style="2474" customWidth="1"/>
    <col min="9153" max="9153" width="9.140625" style="2474"/>
    <col min="9154" max="9154" width="11.7109375" style="2474" customWidth="1"/>
    <col min="9155" max="9391" width="9.140625" style="2474"/>
    <col min="9392" max="9392" width="8.140625" style="2474" customWidth="1"/>
    <col min="9393" max="9393" width="3.7109375" style="2474" customWidth="1"/>
    <col min="9394" max="9396" width="5.42578125" style="2474" customWidth="1"/>
    <col min="9397" max="9397" width="50.28515625" style="2474" customWidth="1"/>
    <col min="9398" max="9398" width="12.7109375" style="2474" customWidth="1"/>
    <col min="9399" max="9399" width="11.7109375" style="2474" bestFit="1" customWidth="1"/>
    <col min="9400" max="9400" width="9.140625" style="2474"/>
    <col min="9401" max="9401" width="11.42578125" style="2474" customWidth="1"/>
    <col min="9402" max="9402" width="11.7109375" style="2474" bestFit="1" customWidth="1"/>
    <col min="9403" max="9404" width="10" style="2474" bestFit="1" customWidth="1"/>
    <col min="9405" max="9405" width="4.5703125" style="2474" customWidth="1"/>
    <col min="9406" max="9406" width="9.140625" style="2474"/>
    <col min="9407" max="9407" width="4" style="2474" bestFit="1" customWidth="1"/>
    <col min="9408" max="9408" width="15.28515625" style="2474" customWidth="1"/>
    <col min="9409" max="9409" width="9.140625" style="2474"/>
    <col min="9410" max="9410" width="11.7109375" style="2474" customWidth="1"/>
    <col min="9411" max="9647" width="9.140625" style="2474"/>
    <col min="9648" max="9648" width="8.140625" style="2474" customWidth="1"/>
    <col min="9649" max="9649" width="3.7109375" style="2474" customWidth="1"/>
    <col min="9650" max="9652" width="5.42578125" style="2474" customWidth="1"/>
    <col min="9653" max="9653" width="50.28515625" style="2474" customWidth="1"/>
    <col min="9654" max="9654" width="12.7109375" style="2474" customWidth="1"/>
    <col min="9655" max="9655" width="11.7109375" style="2474" bestFit="1" customWidth="1"/>
    <col min="9656" max="9656" width="9.140625" style="2474"/>
    <col min="9657" max="9657" width="11.42578125" style="2474" customWidth="1"/>
    <col min="9658" max="9658" width="11.7109375" style="2474" bestFit="1" customWidth="1"/>
    <col min="9659" max="9660" width="10" style="2474" bestFit="1" customWidth="1"/>
    <col min="9661" max="9661" width="4.5703125" style="2474" customWidth="1"/>
    <col min="9662" max="9662" width="9.140625" style="2474"/>
    <col min="9663" max="9663" width="4" style="2474" bestFit="1" customWidth="1"/>
    <col min="9664" max="9664" width="15.28515625" style="2474" customWidth="1"/>
    <col min="9665" max="9665" width="9.140625" style="2474"/>
    <col min="9666" max="9666" width="11.7109375" style="2474" customWidth="1"/>
    <col min="9667" max="9903" width="9.140625" style="2474"/>
    <col min="9904" max="9904" width="8.140625" style="2474" customWidth="1"/>
    <col min="9905" max="9905" width="3.7109375" style="2474" customWidth="1"/>
    <col min="9906" max="9908" width="5.42578125" style="2474" customWidth="1"/>
    <col min="9909" max="9909" width="50.28515625" style="2474" customWidth="1"/>
    <col min="9910" max="9910" width="12.7109375" style="2474" customWidth="1"/>
    <col min="9911" max="9911" width="11.7109375" style="2474" bestFit="1" customWidth="1"/>
    <col min="9912" max="9912" width="9.140625" style="2474"/>
    <col min="9913" max="9913" width="11.42578125" style="2474" customWidth="1"/>
    <col min="9914" max="9914" width="11.7109375" style="2474" bestFit="1" customWidth="1"/>
    <col min="9915" max="9916" width="10" style="2474" bestFit="1" customWidth="1"/>
    <col min="9917" max="9917" width="4.5703125" style="2474" customWidth="1"/>
    <col min="9918" max="9918" width="9.140625" style="2474"/>
    <col min="9919" max="9919" width="4" style="2474" bestFit="1" customWidth="1"/>
    <col min="9920" max="9920" width="15.28515625" style="2474" customWidth="1"/>
    <col min="9921" max="9921" width="9.140625" style="2474"/>
    <col min="9922" max="9922" width="11.7109375" style="2474" customWidth="1"/>
    <col min="9923" max="10159" width="9.140625" style="2474"/>
    <col min="10160" max="10160" width="8.140625" style="2474" customWidth="1"/>
    <col min="10161" max="10161" width="3.7109375" style="2474" customWidth="1"/>
    <col min="10162" max="10164" width="5.42578125" style="2474" customWidth="1"/>
    <col min="10165" max="10165" width="50.28515625" style="2474" customWidth="1"/>
    <col min="10166" max="10166" width="12.7109375" style="2474" customWidth="1"/>
    <col min="10167" max="10167" width="11.7109375" style="2474" bestFit="1" customWidth="1"/>
    <col min="10168" max="10168" width="9.140625" style="2474"/>
    <col min="10169" max="10169" width="11.42578125" style="2474" customWidth="1"/>
    <col min="10170" max="10170" width="11.7109375" style="2474" bestFit="1" customWidth="1"/>
    <col min="10171" max="10172" width="10" style="2474" bestFit="1" customWidth="1"/>
    <col min="10173" max="10173" width="4.5703125" style="2474" customWidth="1"/>
    <col min="10174" max="10174" width="9.140625" style="2474"/>
    <col min="10175" max="10175" width="4" style="2474" bestFit="1" customWidth="1"/>
    <col min="10176" max="10176" width="15.28515625" style="2474" customWidth="1"/>
    <col min="10177" max="10177" width="9.140625" style="2474"/>
    <col min="10178" max="10178" width="11.7109375" style="2474" customWidth="1"/>
    <col min="10179" max="10415" width="9.140625" style="2474"/>
    <col min="10416" max="10416" width="8.140625" style="2474" customWidth="1"/>
    <col min="10417" max="10417" width="3.7109375" style="2474" customWidth="1"/>
    <col min="10418" max="10420" width="5.42578125" style="2474" customWidth="1"/>
    <col min="10421" max="10421" width="50.28515625" style="2474" customWidth="1"/>
    <col min="10422" max="10422" width="12.7109375" style="2474" customWidth="1"/>
    <col min="10423" max="10423" width="11.7109375" style="2474" bestFit="1" customWidth="1"/>
    <col min="10424" max="10424" width="9.140625" style="2474"/>
    <col min="10425" max="10425" width="11.42578125" style="2474" customWidth="1"/>
    <col min="10426" max="10426" width="11.7109375" style="2474" bestFit="1" customWidth="1"/>
    <col min="10427" max="10428" width="10" style="2474" bestFit="1" customWidth="1"/>
    <col min="10429" max="10429" width="4.5703125" style="2474" customWidth="1"/>
    <col min="10430" max="10430" width="9.140625" style="2474"/>
    <col min="10431" max="10431" width="4" style="2474" bestFit="1" customWidth="1"/>
    <col min="10432" max="10432" width="15.28515625" style="2474" customWidth="1"/>
    <col min="10433" max="10433" width="9.140625" style="2474"/>
    <col min="10434" max="10434" width="11.7109375" style="2474" customWidth="1"/>
    <col min="10435" max="10671" width="9.140625" style="2474"/>
    <col min="10672" max="10672" width="8.140625" style="2474" customWidth="1"/>
    <col min="10673" max="10673" width="3.7109375" style="2474" customWidth="1"/>
    <col min="10674" max="10676" width="5.42578125" style="2474" customWidth="1"/>
    <col min="10677" max="10677" width="50.28515625" style="2474" customWidth="1"/>
    <col min="10678" max="10678" width="12.7109375" style="2474" customWidth="1"/>
    <col min="10679" max="10679" width="11.7109375" style="2474" bestFit="1" customWidth="1"/>
    <col min="10680" max="10680" width="9.140625" style="2474"/>
    <col min="10681" max="10681" width="11.42578125" style="2474" customWidth="1"/>
    <col min="10682" max="10682" width="11.7109375" style="2474" bestFit="1" customWidth="1"/>
    <col min="10683" max="10684" width="10" style="2474" bestFit="1" customWidth="1"/>
    <col min="10685" max="10685" width="4.5703125" style="2474" customWidth="1"/>
    <col min="10686" max="10686" width="9.140625" style="2474"/>
    <col min="10687" max="10687" width="4" style="2474" bestFit="1" customWidth="1"/>
    <col min="10688" max="10688" width="15.28515625" style="2474" customWidth="1"/>
    <col min="10689" max="10689" width="9.140625" style="2474"/>
    <col min="10690" max="10690" width="11.7109375" style="2474" customWidth="1"/>
    <col min="10691" max="10927" width="9.140625" style="2474"/>
    <col min="10928" max="10928" width="8.140625" style="2474" customWidth="1"/>
    <col min="10929" max="10929" width="3.7109375" style="2474" customWidth="1"/>
    <col min="10930" max="10932" width="5.42578125" style="2474" customWidth="1"/>
    <col min="10933" max="10933" width="50.28515625" style="2474" customWidth="1"/>
    <col min="10934" max="10934" width="12.7109375" style="2474" customWidth="1"/>
    <col min="10935" max="10935" width="11.7109375" style="2474" bestFit="1" customWidth="1"/>
    <col min="10936" max="10936" width="9.140625" style="2474"/>
    <col min="10937" max="10937" width="11.42578125" style="2474" customWidth="1"/>
    <col min="10938" max="10938" width="11.7109375" style="2474" bestFit="1" customWidth="1"/>
    <col min="10939" max="10940" width="10" style="2474" bestFit="1" customWidth="1"/>
    <col min="10941" max="10941" width="4.5703125" style="2474" customWidth="1"/>
    <col min="10942" max="10942" width="9.140625" style="2474"/>
    <col min="10943" max="10943" width="4" style="2474" bestFit="1" customWidth="1"/>
    <col min="10944" max="10944" width="15.28515625" style="2474" customWidth="1"/>
    <col min="10945" max="10945" width="9.140625" style="2474"/>
    <col min="10946" max="10946" width="11.7109375" style="2474" customWidth="1"/>
    <col min="10947" max="11183" width="9.140625" style="2474"/>
    <col min="11184" max="11184" width="8.140625" style="2474" customWidth="1"/>
    <col min="11185" max="11185" width="3.7109375" style="2474" customWidth="1"/>
    <col min="11186" max="11188" width="5.42578125" style="2474" customWidth="1"/>
    <col min="11189" max="11189" width="50.28515625" style="2474" customWidth="1"/>
    <col min="11190" max="11190" width="12.7109375" style="2474" customWidth="1"/>
    <col min="11191" max="11191" width="11.7109375" style="2474" bestFit="1" customWidth="1"/>
    <col min="11192" max="11192" width="9.140625" style="2474"/>
    <col min="11193" max="11193" width="11.42578125" style="2474" customWidth="1"/>
    <col min="11194" max="11194" width="11.7109375" style="2474" bestFit="1" customWidth="1"/>
    <col min="11195" max="11196" width="10" style="2474" bestFit="1" customWidth="1"/>
    <col min="11197" max="11197" width="4.5703125" style="2474" customWidth="1"/>
    <col min="11198" max="11198" width="9.140625" style="2474"/>
    <col min="11199" max="11199" width="4" style="2474" bestFit="1" customWidth="1"/>
    <col min="11200" max="11200" width="15.28515625" style="2474" customWidth="1"/>
    <col min="11201" max="11201" width="9.140625" style="2474"/>
    <col min="11202" max="11202" width="11.7109375" style="2474" customWidth="1"/>
    <col min="11203" max="11439" width="9.140625" style="2474"/>
    <col min="11440" max="11440" width="8.140625" style="2474" customWidth="1"/>
    <col min="11441" max="11441" width="3.7109375" style="2474" customWidth="1"/>
    <col min="11442" max="11444" width="5.42578125" style="2474" customWidth="1"/>
    <col min="11445" max="11445" width="50.28515625" style="2474" customWidth="1"/>
    <col min="11446" max="11446" width="12.7109375" style="2474" customWidth="1"/>
    <col min="11447" max="11447" width="11.7109375" style="2474" bestFit="1" customWidth="1"/>
    <col min="11448" max="11448" width="9.140625" style="2474"/>
    <col min="11449" max="11449" width="11.42578125" style="2474" customWidth="1"/>
    <col min="11450" max="11450" width="11.7109375" style="2474" bestFit="1" customWidth="1"/>
    <col min="11451" max="11452" width="10" style="2474" bestFit="1" customWidth="1"/>
    <col min="11453" max="11453" width="4.5703125" style="2474" customWidth="1"/>
    <col min="11454" max="11454" width="9.140625" style="2474"/>
    <col min="11455" max="11455" width="4" style="2474" bestFit="1" customWidth="1"/>
    <col min="11456" max="11456" width="15.28515625" style="2474" customWidth="1"/>
    <col min="11457" max="11457" width="9.140625" style="2474"/>
    <col min="11458" max="11458" width="11.7109375" style="2474" customWidth="1"/>
    <col min="11459" max="11695" width="9.140625" style="2474"/>
    <col min="11696" max="11696" width="8.140625" style="2474" customWidth="1"/>
    <col min="11697" max="11697" width="3.7109375" style="2474" customWidth="1"/>
    <col min="11698" max="11700" width="5.42578125" style="2474" customWidth="1"/>
    <col min="11701" max="11701" width="50.28515625" style="2474" customWidth="1"/>
    <col min="11702" max="11702" width="12.7109375" style="2474" customWidth="1"/>
    <col min="11703" max="11703" width="11.7109375" style="2474" bestFit="1" customWidth="1"/>
    <col min="11704" max="11704" width="9.140625" style="2474"/>
    <col min="11705" max="11705" width="11.42578125" style="2474" customWidth="1"/>
    <col min="11706" max="11706" width="11.7109375" style="2474" bestFit="1" customWidth="1"/>
    <col min="11707" max="11708" width="10" style="2474" bestFit="1" customWidth="1"/>
    <col min="11709" max="11709" width="4.5703125" style="2474" customWidth="1"/>
    <col min="11710" max="11710" width="9.140625" style="2474"/>
    <col min="11711" max="11711" width="4" style="2474" bestFit="1" customWidth="1"/>
    <col min="11712" max="11712" width="15.28515625" style="2474" customWidth="1"/>
    <col min="11713" max="11713" width="9.140625" style="2474"/>
    <col min="11714" max="11714" width="11.7109375" style="2474" customWidth="1"/>
    <col min="11715" max="11951" width="9.140625" style="2474"/>
    <col min="11952" max="11952" width="8.140625" style="2474" customWidth="1"/>
    <col min="11953" max="11953" width="3.7109375" style="2474" customWidth="1"/>
    <col min="11954" max="11956" width="5.42578125" style="2474" customWidth="1"/>
    <col min="11957" max="11957" width="50.28515625" style="2474" customWidth="1"/>
    <col min="11958" max="11958" width="12.7109375" style="2474" customWidth="1"/>
    <col min="11959" max="11959" width="11.7109375" style="2474" bestFit="1" customWidth="1"/>
    <col min="11960" max="11960" width="9.140625" style="2474"/>
    <col min="11961" max="11961" width="11.42578125" style="2474" customWidth="1"/>
    <col min="11962" max="11962" width="11.7109375" style="2474" bestFit="1" customWidth="1"/>
    <col min="11963" max="11964" width="10" style="2474" bestFit="1" customWidth="1"/>
    <col min="11965" max="11965" width="4.5703125" style="2474" customWidth="1"/>
    <col min="11966" max="11966" width="9.140625" style="2474"/>
    <col min="11967" max="11967" width="4" style="2474" bestFit="1" customWidth="1"/>
    <col min="11968" max="11968" width="15.28515625" style="2474" customWidth="1"/>
    <col min="11969" max="11969" width="9.140625" style="2474"/>
    <col min="11970" max="11970" width="11.7109375" style="2474" customWidth="1"/>
    <col min="11971" max="12207" width="9.140625" style="2474"/>
    <col min="12208" max="12208" width="8.140625" style="2474" customWidth="1"/>
    <col min="12209" max="12209" width="3.7109375" style="2474" customWidth="1"/>
    <col min="12210" max="12212" width="5.42578125" style="2474" customWidth="1"/>
    <col min="12213" max="12213" width="50.28515625" style="2474" customWidth="1"/>
    <col min="12214" max="12214" width="12.7109375" style="2474" customWidth="1"/>
    <col min="12215" max="12215" width="11.7109375" style="2474" bestFit="1" customWidth="1"/>
    <col min="12216" max="12216" width="9.140625" style="2474"/>
    <col min="12217" max="12217" width="11.42578125" style="2474" customWidth="1"/>
    <col min="12218" max="12218" width="11.7109375" style="2474" bestFit="1" customWidth="1"/>
    <col min="12219" max="12220" width="10" style="2474" bestFit="1" customWidth="1"/>
    <col min="12221" max="12221" width="4.5703125" style="2474" customWidth="1"/>
    <col min="12222" max="12222" width="9.140625" style="2474"/>
    <col min="12223" max="12223" width="4" style="2474" bestFit="1" customWidth="1"/>
    <col min="12224" max="12224" width="15.28515625" style="2474" customWidth="1"/>
    <col min="12225" max="12225" width="9.140625" style="2474"/>
    <col min="12226" max="12226" width="11.7109375" style="2474" customWidth="1"/>
    <col min="12227" max="12463" width="9.140625" style="2474"/>
    <col min="12464" max="12464" width="8.140625" style="2474" customWidth="1"/>
    <col min="12465" max="12465" width="3.7109375" style="2474" customWidth="1"/>
    <col min="12466" max="12468" width="5.42578125" style="2474" customWidth="1"/>
    <col min="12469" max="12469" width="50.28515625" style="2474" customWidth="1"/>
    <col min="12470" max="12470" width="12.7109375" style="2474" customWidth="1"/>
    <col min="12471" max="12471" width="11.7109375" style="2474" bestFit="1" customWidth="1"/>
    <col min="12472" max="12472" width="9.140625" style="2474"/>
    <col min="12473" max="12473" width="11.42578125" style="2474" customWidth="1"/>
    <col min="12474" max="12474" width="11.7109375" style="2474" bestFit="1" customWidth="1"/>
    <col min="12475" max="12476" width="10" style="2474" bestFit="1" customWidth="1"/>
    <col min="12477" max="12477" width="4.5703125" style="2474" customWidth="1"/>
    <col min="12478" max="12478" width="9.140625" style="2474"/>
    <col min="12479" max="12479" width="4" style="2474" bestFit="1" customWidth="1"/>
    <col min="12480" max="12480" width="15.28515625" style="2474" customWidth="1"/>
    <col min="12481" max="12481" width="9.140625" style="2474"/>
    <col min="12482" max="12482" width="11.7109375" style="2474" customWidth="1"/>
    <col min="12483" max="12719" width="9.140625" style="2474"/>
    <col min="12720" max="12720" width="8.140625" style="2474" customWidth="1"/>
    <col min="12721" max="12721" width="3.7109375" style="2474" customWidth="1"/>
    <col min="12722" max="12724" width="5.42578125" style="2474" customWidth="1"/>
    <col min="12725" max="12725" width="50.28515625" style="2474" customWidth="1"/>
    <col min="12726" max="12726" width="12.7109375" style="2474" customWidth="1"/>
    <col min="12727" max="12727" width="11.7109375" style="2474" bestFit="1" customWidth="1"/>
    <col min="12728" max="12728" width="9.140625" style="2474"/>
    <col min="12729" max="12729" width="11.42578125" style="2474" customWidth="1"/>
    <col min="12730" max="12730" width="11.7109375" style="2474" bestFit="1" customWidth="1"/>
    <col min="12731" max="12732" width="10" style="2474" bestFit="1" customWidth="1"/>
    <col min="12733" max="12733" width="4.5703125" style="2474" customWidth="1"/>
    <col min="12734" max="12734" width="9.140625" style="2474"/>
    <col min="12735" max="12735" width="4" style="2474" bestFit="1" customWidth="1"/>
    <col min="12736" max="12736" width="15.28515625" style="2474" customWidth="1"/>
    <col min="12737" max="12737" width="9.140625" style="2474"/>
    <col min="12738" max="12738" width="11.7109375" style="2474" customWidth="1"/>
    <col min="12739" max="12975" width="9.140625" style="2474"/>
    <col min="12976" max="12976" width="8.140625" style="2474" customWidth="1"/>
    <col min="12977" max="12977" width="3.7109375" style="2474" customWidth="1"/>
    <col min="12978" max="12980" width="5.42578125" style="2474" customWidth="1"/>
    <col min="12981" max="12981" width="50.28515625" style="2474" customWidth="1"/>
    <col min="12982" max="12982" width="12.7109375" style="2474" customWidth="1"/>
    <col min="12983" max="12983" width="11.7109375" style="2474" bestFit="1" customWidth="1"/>
    <col min="12984" max="12984" width="9.140625" style="2474"/>
    <col min="12985" max="12985" width="11.42578125" style="2474" customWidth="1"/>
    <col min="12986" max="12986" width="11.7109375" style="2474" bestFit="1" customWidth="1"/>
    <col min="12987" max="12988" width="10" style="2474" bestFit="1" customWidth="1"/>
    <col min="12989" max="12989" width="4.5703125" style="2474" customWidth="1"/>
    <col min="12990" max="12990" width="9.140625" style="2474"/>
    <col min="12991" max="12991" width="4" style="2474" bestFit="1" customWidth="1"/>
    <col min="12992" max="12992" width="15.28515625" style="2474" customWidth="1"/>
    <col min="12993" max="12993" width="9.140625" style="2474"/>
    <col min="12994" max="12994" width="11.7109375" style="2474" customWidth="1"/>
    <col min="12995" max="13231" width="9.140625" style="2474"/>
    <col min="13232" max="13232" width="8.140625" style="2474" customWidth="1"/>
    <col min="13233" max="13233" width="3.7109375" style="2474" customWidth="1"/>
    <col min="13234" max="13236" width="5.42578125" style="2474" customWidth="1"/>
    <col min="13237" max="13237" width="50.28515625" style="2474" customWidth="1"/>
    <col min="13238" max="13238" width="12.7109375" style="2474" customWidth="1"/>
    <col min="13239" max="13239" width="11.7109375" style="2474" bestFit="1" customWidth="1"/>
    <col min="13240" max="13240" width="9.140625" style="2474"/>
    <col min="13241" max="13241" width="11.42578125" style="2474" customWidth="1"/>
    <col min="13242" max="13242" width="11.7109375" style="2474" bestFit="1" customWidth="1"/>
    <col min="13243" max="13244" width="10" style="2474" bestFit="1" customWidth="1"/>
    <col min="13245" max="13245" width="4.5703125" style="2474" customWidth="1"/>
    <col min="13246" max="13246" width="9.140625" style="2474"/>
    <col min="13247" max="13247" width="4" style="2474" bestFit="1" customWidth="1"/>
    <col min="13248" max="13248" width="15.28515625" style="2474" customWidth="1"/>
    <col min="13249" max="13249" width="9.140625" style="2474"/>
    <col min="13250" max="13250" width="11.7109375" style="2474" customWidth="1"/>
    <col min="13251" max="13487" width="9.140625" style="2474"/>
    <col min="13488" max="13488" width="8.140625" style="2474" customWidth="1"/>
    <col min="13489" max="13489" width="3.7109375" style="2474" customWidth="1"/>
    <col min="13490" max="13492" width="5.42578125" style="2474" customWidth="1"/>
    <col min="13493" max="13493" width="50.28515625" style="2474" customWidth="1"/>
    <col min="13494" max="13494" width="12.7109375" style="2474" customWidth="1"/>
    <col min="13495" max="13495" width="11.7109375" style="2474" bestFit="1" customWidth="1"/>
    <col min="13496" max="13496" width="9.140625" style="2474"/>
    <col min="13497" max="13497" width="11.42578125" style="2474" customWidth="1"/>
    <col min="13498" max="13498" width="11.7109375" style="2474" bestFit="1" customWidth="1"/>
    <col min="13499" max="13500" width="10" style="2474" bestFit="1" customWidth="1"/>
    <col min="13501" max="13501" width="4.5703125" style="2474" customWidth="1"/>
    <col min="13502" max="13502" width="9.140625" style="2474"/>
    <col min="13503" max="13503" width="4" style="2474" bestFit="1" customWidth="1"/>
    <col min="13504" max="13504" width="15.28515625" style="2474" customWidth="1"/>
    <col min="13505" max="13505" width="9.140625" style="2474"/>
    <col min="13506" max="13506" width="11.7109375" style="2474" customWidth="1"/>
    <col min="13507" max="13743" width="9.140625" style="2474"/>
    <col min="13744" max="13744" width="8.140625" style="2474" customWidth="1"/>
    <col min="13745" max="13745" width="3.7109375" style="2474" customWidth="1"/>
    <col min="13746" max="13748" width="5.42578125" style="2474" customWidth="1"/>
    <col min="13749" max="13749" width="50.28515625" style="2474" customWidth="1"/>
    <col min="13750" max="13750" width="12.7109375" style="2474" customWidth="1"/>
    <col min="13751" max="13751" width="11.7109375" style="2474" bestFit="1" customWidth="1"/>
    <col min="13752" max="13752" width="9.140625" style="2474"/>
    <col min="13753" max="13753" width="11.42578125" style="2474" customWidth="1"/>
    <col min="13754" max="13754" width="11.7109375" style="2474" bestFit="1" customWidth="1"/>
    <col min="13755" max="13756" width="10" style="2474" bestFit="1" customWidth="1"/>
    <col min="13757" max="13757" width="4.5703125" style="2474" customWidth="1"/>
    <col min="13758" max="13758" width="9.140625" style="2474"/>
    <col min="13759" max="13759" width="4" style="2474" bestFit="1" customWidth="1"/>
    <col min="13760" max="13760" width="15.28515625" style="2474" customWidth="1"/>
    <col min="13761" max="13761" width="9.140625" style="2474"/>
    <col min="13762" max="13762" width="11.7109375" style="2474" customWidth="1"/>
    <col min="13763" max="13999" width="9.140625" style="2474"/>
    <col min="14000" max="14000" width="8.140625" style="2474" customWidth="1"/>
    <col min="14001" max="14001" width="3.7109375" style="2474" customWidth="1"/>
    <col min="14002" max="14004" width="5.42578125" style="2474" customWidth="1"/>
    <col min="14005" max="14005" width="50.28515625" style="2474" customWidth="1"/>
    <col min="14006" max="14006" width="12.7109375" style="2474" customWidth="1"/>
    <col min="14007" max="14007" width="11.7109375" style="2474" bestFit="1" customWidth="1"/>
    <col min="14008" max="14008" width="9.140625" style="2474"/>
    <col min="14009" max="14009" width="11.42578125" style="2474" customWidth="1"/>
    <col min="14010" max="14010" width="11.7109375" style="2474" bestFit="1" customWidth="1"/>
    <col min="14011" max="14012" width="10" style="2474" bestFit="1" customWidth="1"/>
    <col min="14013" max="14013" width="4.5703125" style="2474" customWidth="1"/>
    <col min="14014" max="14014" width="9.140625" style="2474"/>
    <col min="14015" max="14015" width="4" style="2474" bestFit="1" customWidth="1"/>
    <col min="14016" max="14016" width="15.28515625" style="2474" customWidth="1"/>
    <col min="14017" max="14017" width="9.140625" style="2474"/>
    <col min="14018" max="14018" width="11.7109375" style="2474" customWidth="1"/>
    <col min="14019" max="14255" width="9.140625" style="2474"/>
    <col min="14256" max="14256" width="8.140625" style="2474" customWidth="1"/>
    <col min="14257" max="14257" width="3.7109375" style="2474" customWidth="1"/>
    <col min="14258" max="14260" width="5.42578125" style="2474" customWidth="1"/>
    <col min="14261" max="14261" width="50.28515625" style="2474" customWidth="1"/>
    <col min="14262" max="14262" width="12.7109375" style="2474" customWidth="1"/>
    <col min="14263" max="14263" width="11.7109375" style="2474" bestFit="1" customWidth="1"/>
    <col min="14264" max="14264" width="9.140625" style="2474"/>
    <col min="14265" max="14265" width="11.42578125" style="2474" customWidth="1"/>
    <col min="14266" max="14266" width="11.7109375" style="2474" bestFit="1" customWidth="1"/>
    <col min="14267" max="14268" width="10" style="2474" bestFit="1" customWidth="1"/>
    <col min="14269" max="14269" width="4.5703125" style="2474" customWidth="1"/>
    <col min="14270" max="14270" width="9.140625" style="2474"/>
    <col min="14271" max="14271" width="4" style="2474" bestFit="1" customWidth="1"/>
    <col min="14272" max="14272" width="15.28515625" style="2474" customWidth="1"/>
    <col min="14273" max="14273" width="9.140625" style="2474"/>
    <col min="14274" max="14274" width="11.7109375" style="2474" customWidth="1"/>
    <col min="14275" max="14511" width="9.140625" style="2474"/>
    <col min="14512" max="14512" width="8.140625" style="2474" customWidth="1"/>
    <col min="14513" max="14513" width="3.7109375" style="2474" customWidth="1"/>
    <col min="14514" max="14516" width="5.42578125" style="2474" customWidth="1"/>
    <col min="14517" max="14517" width="50.28515625" style="2474" customWidth="1"/>
    <col min="14518" max="14518" width="12.7109375" style="2474" customWidth="1"/>
    <col min="14519" max="14519" width="11.7109375" style="2474" bestFit="1" customWidth="1"/>
    <col min="14520" max="14520" width="9.140625" style="2474"/>
    <col min="14521" max="14521" width="11.42578125" style="2474" customWidth="1"/>
    <col min="14522" max="14522" width="11.7109375" style="2474" bestFit="1" customWidth="1"/>
    <col min="14523" max="14524" width="10" style="2474" bestFit="1" customWidth="1"/>
    <col min="14525" max="14525" width="4.5703125" style="2474" customWidth="1"/>
    <col min="14526" max="14526" width="9.140625" style="2474"/>
    <col min="14527" max="14527" width="4" style="2474" bestFit="1" customWidth="1"/>
    <col min="14528" max="14528" width="15.28515625" style="2474" customWidth="1"/>
    <col min="14529" max="14529" width="9.140625" style="2474"/>
    <col min="14530" max="14530" width="11.7109375" style="2474" customWidth="1"/>
    <col min="14531" max="14767" width="9.140625" style="2474"/>
    <col min="14768" max="14768" width="8.140625" style="2474" customWidth="1"/>
    <col min="14769" max="14769" width="3.7109375" style="2474" customWidth="1"/>
    <col min="14770" max="14772" width="5.42578125" style="2474" customWidth="1"/>
    <col min="14773" max="14773" width="50.28515625" style="2474" customWidth="1"/>
    <col min="14774" max="14774" width="12.7109375" style="2474" customWidth="1"/>
    <col min="14775" max="14775" width="11.7109375" style="2474" bestFit="1" customWidth="1"/>
    <col min="14776" max="14776" width="9.140625" style="2474"/>
    <col min="14777" max="14777" width="11.42578125" style="2474" customWidth="1"/>
    <col min="14778" max="14778" width="11.7109375" style="2474" bestFit="1" customWidth="1"/>
    <col min="14779" max="14780" width="10" style="2474" bestFit="1" customWidth="1"/>
    <col min="14781" max="14781" width="4.5703125" style="2474" customWidth="1"/>
    <col min="14782" max="14782" width="9.140625" style="2474"/>
    <col min="14783" max="14783" width="4" style="2474" bestFit="1" customWidth="1"/>
    <col min="14784" max="14784" width="15.28515625" style="2474" customWidth="1"/>
    <col min="14785" max="14785" width="9.140625" style="2474"/>
    <col min="14786" max="14786" width="11.7109375" style="2474" customWidth="1"/>
    <col min="14787" max="15023" width="9.140625" style="2474"/>
    <col min="15024" max="15024" width="8.140625" style="2474" customWidth="1"/>
    <col min="15025" max="15025" width="3.7109375" style="2474" customWidth="1"/>
    <col min="15026" max="15028" width="5.42578125" style="2474" customWidth="1"/>
    <col min="15029" max="15029" width="50.28515625" style="2474" customWidth="1"/>
    <col min="15030" max="15030" width="12.7109375" style="2474" customWidth="1"/>
    <col min="15031" max="15031" width="11.7109375" style="2474" bestFit="1" customWidth="1"/>
    <col min="15032" max="15032" width="9.140625" style="2474"/>
    <col min="15033" max="15033" width="11.42578125" style="2474" customWidth="1"/>
    <col min="15034" max="15034" width="11.7109375" style="2474" bestFit="1" customWidth="1"/>
    <col min="15035" max="15036" width="10" style="2474" bestFit="1" customWidth="1"/>
    <col min="15037" max="15037" width="4.5703125" style="2474" customWidth="1"/>
    <col min="15038" max="15038" width="9.140625" style="2474"/>
    <col min="15039" max="15039" width="4" style="2474" bestFit="1" customWidth="1"/>
    <col min="15040" max="15040" width="15.28515625" style="2474" customWidth="1"/>
    <col min="15041" max="15041" width="9.140625" style="2474"/>
    <col min="15042" max="15042" width="11.7109375" style="2474" customWidth="1"/>
    <col min="15043" max="15279" width="9.140625" style="2474"/>
    <col min="15280" max="15280" width="8.140625" style="2474" customWidth="1"/>
    <col min="15281" max="15281" width="3.7109375" style="2474" customWidth="1"/>
    <col min="15282" max="15284" width="5.42578125" style="2474" customWidth="1"/>
    <col min="15285" max="15285" width="50.28515625" style="2474" customWidth="1"/>
    <col min="15286" max="15286" width="12.7109375" style="2474" customWidth="1"/>
    <col min="15287" max="15287" width="11.7109375" style="2474" bestFit="1" customWidth="1"/>
    <col min="15288" max="15288" width="9.140625" style="2474"/>
    <col min="15289" max="15289" width="11.42578125" style="2474" customWidth="1"/>
    <col min="15290" max="15290" width="11.7109375" style="2474" bestFit="1" customWidth="1"/>
    <col min="15291" max="15292" width="10" style="2474" bestFit="1" customWidth="1"/>
    <col min="15293" max="15293" width="4.5703125" style="2474" customWidth="1"/>
    <col min="15294" max="15294" width="9.140625" style="2474"/>
    <col min="15295" max="15295" width="4" style="2474" bestFit="1" customWidth="1"/>
    <col min="15296" max="15296" width="15.28515625" style="2474" customWidth="1"/>
    <col min="15297" max="15297" width="9.140625" style="2474"/>
    <col min="15298" max="15298" width="11.7109375" style="2474" customWidth="1"/>
    <col min="15299" max="15535" width="9.140625" style="2474"/>
    <col min="15536" max="15536" width="8.140625" style="2474" customWidth="1"/>
    <col min="15537" max="15537" width="3.7109375" style="2474" customWidth="1"/>
    <col min="15538" max="15540" width="5.42578125" style="2474" customWidth="1"/>
    <col min="15541" max="15541" width="50.28515625" style="2474" customWidth="1"/>
    <col min="15542" max="15542" width="12.7109375" style="2474" customWidth="1"/>
    <col min="15543" max="15543" width="11.7109375" style="2474" bestFit="1" customWidth="1"/>
    <col min="15544" max="15544" width="9.140625" style="2474"/>
    <col min="15545" max="15545" width="11.42578125" style="2474" customWidth="1"/>
    <col min="15546" max="15546" width="11.7109375" style="2474" bestFit="1" customWidth="1"/>
    <col min="15547" max="15548" width="10" style="2474" bestFit="1" customWidth="1"/>
    <col min="15549" max="15549" width="4.5703125" style="2474" customWidth="1"/>
    <col min="15550" max="15550" width="9.140625" style="2474"/>
    <col min="15551" max="15551" width="4" style="2474" bestFit="1" customWidth="1"/>
    <col min="15552" max="15552" width="15.28515625" style="2474" customWidth="1"/>
    <col min="15553" max="15553" width="9.140625" style="2474"/>
    <col min="15554" max="15554" width="11.7109375" style="2474" customWidth="1"/>
    <col min="15555" max="15791" width="9.140625" style="2474"/>
    <col min="15792" max="15792" width="8.140625" style="2474" customWidth="1"/>
    <col min="15793" max="15793" width="3.7109375" style="2474" customWidth="1"/>
    <col min="15794" max="15796" width="5.42578125" style="2474" customWidth="1"/>
    <col min="15797" max="15797" width="50.28515625" style="2474" customWidth="1"/>
    <col min="15798" max="15798" width="12.7109375" style="2474" customWidth="1"/>
    <col min="15799" max="15799" width="11.7109375" style="2474" bestFit="1" customWidth="1"/>
    <col min="15800" max="15800" width="9.140625" style="2474"/>
    <col min="15801" max="15801" width="11.42578125" style="2474" customWidth="1"/>
    <col min="15802" max="15802" width="11.7109375" style="2474" bestFit="1" customWidth="1"/>
    <col min="15803" max="15804" width="10" style="2474" bestFit="1" customWidth="1"/>
    <col min="15805" max="15805" width="4.5703125" style="2474" customWidth="1"/>
    <col min="15806" max="15806" width="9.140625" style="2474"/>
    <col min="15807" max="15807" width="4" style="2474" bestFit="1" customWidth="1"/>
    <col min="15808" max="15808" width="15.28515625" style="2474" customWidth="1"/>
    <col min="15809" max="15809" width="9.140625" style="2474"/>
    <col min="15810" max="15810" width="11.7109375" style="2474" customWidth="1"/>
    <col min="15811" max="16047" width="9.140625" style="2474"/>
    <col min="16048" max="16048" width="8.140625" style="2474" customWidth="1"/>
    <col min="16049" max="16049" width="3.7109375" style="2474" customWidth="1"/>
    <col min="16050" max="16052" width="5.42578125" style="2474" customWidth="1"/>
    <col min="16053" max="16053" width="50.28515625" style="2474" customWidth="1"/>
    <col min="16054" max="16054" width="12.7109375" style="2474" customWidth="1"/>
    <col min="16055" max="16055" width="11.7109375" style="2474" bestFit="1" customWidth="1"/>
    <col min="16056" max="16056" width="9.140625" style="2474"/>
    <col min="16057" max="16057" width="11.42578125" style="2474" customWidth="1"/>
    <col min="16058" max="16058" width="11.7109375" style="2474" bestFit="1" customWidth="1"/>
    <col min="16059" max="16060" width="10" style="2474" bestFit="1" customWidth="1"/>
    <col min="16061" max="16061" width="4.5703125" style="2474" customWidth="1"/>
    <col min="16062" max="16062" width="9.140625" style="2474"/>
    <col min="16063" max="16063" width="4" style="2474" bestFit="1" customWidth="1"/>
    <col min="16064" max="16064" width="15.28515625" style="2474" customWidth="1"/>
    <col min="16065" max="16065" width="9.140625" style="2474"/>
    <col min="16066" max="16066" width="11.7109375" style="2474" customWidth="1"/>
    <col min="16067" max="16384" width="9.140625" style="2474"/>
  </cols>
  <sheetData>
    <row r="1" spans="1:7" s="2487" customFormat="1" ht="18" x14ac:dyDescent="0.25">
      <c r="A1" s="3070" t="s">
        <v>1945</v>
      </c>
      <c r="B1" s="3070"/>
      <c r="C1" s="3070"/>
      <c r="D1" s="3070"/>
      <c r="E1" s="3070"/>
      <c r="F1" s="3070"/>
      <c r="G1" s="3070"/>
    </row>
    <row r="2" spans="1:7" s="2487" customFormat="1" x14ac:dyDescent="0.25"/>
    <row r="3" spans="1:7" s="2487" customFormat="1" ht="15.75" x14ac:dyDescent="0.25">
      <c r="A3" s="3037" t="s">
        <v>2570</v>
      </c>
      <c r="B3" s="3038"/>
      <c r="C3" s="3038"/>
      <c r="D3" s="3038"/>
      <c r="E3" s="3038"/>
      <c r="F3" s="3038"/>
      <c r="G3" s="3039"/>
    </row>
    <row r="4" spans="1:7" s="2487" customFormat="1" ht="13.5" thickBot="1" x14ac:dyDescent="0.3">
      <c r="G4" s="2546" t="s">
        <v>66</v>
      </c>
    </row>
    <row r="5" spans="1:7" s="2487" customFormat="1" ht="15.75" customHeight="1" thickBot="1" x14ac:dyDescent="0.3">
      <c r="A5" s="614" t="s">
        <v>1828</v>
      </c>
      <c r="B5" s="3059" t="s">
        <v>2571</v>
      </c>
      <c r="C5" s="3060"/>
      <c r="D5" s="3060"/>
      <c r="E5" s="3061"/>
      <c r="F5" s="2547" t="s">
        <v>452</v>
      </c>
      <c r="G5" s="2492" t="s">
        <v>1952</v>
      </c>
    </row>
    <row r="6" spans="1:7" s="2487" customFormat="1" ht="13.5" customHeight="1" thickBot="1" x14ac:dyDescent="0.3">
      <c r="A6" s="2548">
        <f>SUM(A7:A11)</f>
        <v>4810000</v>
      </c>
      <c r="B6" s="2549" t="s">
        <v>2</v>
      </c>
      <c r="C6" s="2550" t="s">
        <v>4</v>
      </c>
      <c r="D6" s="2551" t="s">
        <v>454</v>
      </c>
      <c r="E6" s="2552" t="s">
        <v>455</v>
      </c>
      <c r="F6" s="2553" t="s">
        <v>2572</v>
      </c>
      <c r="G6" s="2554">
        <f>SUM(G7:G11)</f>
        <v>5130000</v>
      </c>
    </row>
    <row r="7" spans="1:7" s="2487" customFormat="1" ht="12.75" customHeight="1" x14ac:dyDescent="0.25">
      <c r="A7" s="2555">
        <v>800000</v>
      </c>
      <c r="B7" s="2556" t="s">
        <v>154</v>
      </c>
      <c r="C7" s="3071" t="s">
        <v>33</v>
      </c>
      <c r="D7" s="2557" t="s">
        <v>6</v>
      </c>
      <c r="E7" s="2558">
        <v>1111</v>
      </c>
      <c r="F7" s="2559" t="s">
        <v>2573</v>
      </c>
      <c r="G7" s="2560">
        <v>920000</v>
      </c>
    </row>
    <row r="8" spans="1:7" s="2487" customFormat="1" x14ac:dyDescent="0.25">
      <c r="A8" s="2561">
        <v>30000</v>
      </c>
      <c r="B8" s="2562" t="s">
        <v>154</v>
      </c>
      <c r="C8" s="3072"/>
      <c r="D8" s="2563" t="s">
        <v>6</v>
      </c>
      <c r="E8" s="2564">
        <v>1112</v>
      </c>
      <c r="F8" s="2565" t="s">
        <v>2574</v>
      </c>
      <c r="G8" s="2560">
        <v>30000</v>
      </c>
    </row>
    <row r="9" spans="1:7" s="2487" customFormat="1" x14ac:dyDescent="0.25">
      <c r="A9" s="2561">
        <v>150000</v>
      </c>
      <c r="B9" s="2562" t="s">
        <v>154</v>
      </c>
      <c r="C9" s="3072"/>
      <c r="D9" s="2563" t="s">
        <v>6</v>
      </c>
      <c r="E9" s="2564">
        <v>1113</v>
      </c>
      <c r="F9" s="2565" t="s">
        <v>2575</v>
      </c>
      <c r="G9" s="2560">
        <v>180000</v>
      </c>
    </row>
    <row r="10" spans="1:7" s="2487" customFormat="1" x14ac:dyDescent="0.25">
      <c r="A10" s="2561">
        <v>1350000</v>
      </c>
      <c r="B10" s="2562" t="s">
        <v>154</v>
      </c>
      <c r="C10" s="3072"/>
      <c r="D10" s="2563" t="s">
        <v>6</v>
      </c>
      <c r="E10" s="2564">
        <v>1121</v>
      </c>
      <c r="F10" s="2565" t="s">
        <v>2576</v>
      </c>
      <c r="G10" s="2560">
        <v>1390000</v>
      </c>
    </row>
    <row r="11" spans="1:7" s="2487" customFormat="1" ht="13.5" thickBot="1" x14ac:dyDescent="0.3">
      <c r="A11" s="2566">
        <v>2480000</v>
      </c>
      <c r="B11" s="2567" t="s">
        <v>154</v>
      </c>
      <c r="C11" s="3073"/>
      <c r="D11" s="2563" t="s">
        <v>6</v>
      </c>
      <c r="E11" s="2564">
        <v>1211</v>
      </c>
      <c r="F11" s="2568" t="s">
        <v>2577</v>
      </c>
      <c r="G11" s="2569">
        <v>2610000</v>
      </c>
    </row>
    <row r="12" spans="1:7" s="2487" customFormat="1" ht="13.5" thickBot="1" x14ac:dyDescent="0.3">
      <c r="A12" s="2570">
        <f>SUM(A13:A20)</f>
        <v>600</v>
      </c>
      <c r="B12" s="2571" t="s">
        <v>2</v>
      </c>
      <c r="C12" s="2572" t="s">
        <v>4</v>
      </c>
      <c r="D12" s="2573" t="s">
        <v>454</v>
      </c>
      <c r="E12" s="2552" t="s">
        <v>455</v>
      </c>
      <c r="F12" s="2574" t="s">
        <v>2578</v>
      </c>
      <c r="G12" s="2575">
        <f>SUM(G13:G20)</f>
        <v>600</v>
      </c>
    </row>
    <row r="13" spans="1:7" s="2487" customFormat="1" x14ac:dyDescent="0.25">
      <c r="A13" s="2576">
        <v>80</v>
      </c>
      <c r="B13" s="2577" t="s">
        <v>154</v>
      </c>
      <c r="C13" s="2578" t="s">
        <v>14</v>
      </c>
      <c r="D13" s="2579" t="s">
        <v>6</v>
      </c>
      <c r="E13" s="2580">
        <v>1361</v>
      </c>
      <c r="F13" s="2581" t="s">
        <v>2579</v>
      </c>
      <c r="G13" s="2582">
        <v>60</v>
      </c>
    </row>
    <row r="14" spans="1:7" s="2487" customFormat="1" ht="12.75" customHeight="1" x14ac:dyDescent="0.25">
      <c r="A14" s="2583">
        <v>60</v>
      </c>
      <c r="B14" s="2584" t="s">
        <v>154</v>
      </c>
      <c r="C14" s="2585" t="s">
        <v>18</v>
      </c>
      <c r="D14" s="2586" t="s">
        <v>6</v>
      </c>
      <c r="E14" s="2587">
        <v>1361</v>
      </c>
      <c r="F14" s="2559" t="s">
        <v>2580</v>
      </c>
      <c r="G14" s="2560">
        <v>40</v>
      </c>
    </row>
    <row r="15" spans="1:7" s="2487" customFormat="1" x14ac:dyDescent="0.25">
      <c r="A15" s="2588">
        <v>70</v>
      </c>
      <c r="B15" s="2584" t="s">
        <v>154</v>
      </c>
      <c r="C15" s="2585" t="s">
        <v>21</v>
      </c>
      <c r="D15" s="2586" t="s">
        <v>6</v>
      </c>
      <c r="E15" s="2587">
        <v>1361</v>
      </c>
      <c r="F15" s="2565" t="s">
        <v>2581</v>
      </c>
      <c r="G15" s="2560">
        <v>70</v>
      </c>
    </row>
    <row r="16" spans="1:7" s="2487" customFormat="1" x14ac:dyDescent="0.25">
      <c r="A16" s="2588">
        <v>60</v>
      </c>
      <c r="B16" s="2589" t="s">
        <v>154</v>
      </c>
      <c r="C16" s="2590" t="s">
        <v>23</v>
      </c>
      <c r="D16" s="2591" t="s">
        <v>6</v>
      </c>
      <c r="E16" s="2592">
        <v>1361</v>
      </c>
      <c r="F16" s="2565" t="s">
        <v>2582</v>
      </c>
      <c r="G16" s="2593">
        <v>80</v>
      </c>
    </row>
    <row r="17" spans="1:7" s="2487" customFormat="1" x14ac:dyDescent="0.25">
      <c r="A17" s="2588">
        <v>6</v>
      </c>
      <c r="B17" s="2584" t="s">
        <v>154</v>
      </c>
      <c r="C17" s="2585" t="s">
        <v>35</v>
      </c>
      <c r="D17" s="2586" t="s">
        <v>6</v>
      </c>
      <c r="E17" s="2587">
        <v>1361</v>
      </c>
      <c r="F17" s="2565" t="s">
        <v>2583</v>
      </c>
      <c r="G17" s="2560">
        <v>2</v>
      </c>
    </row>
    <row r="18" spans="1:7" s="2487" customFormat="1" x14ac:dyDescent="0.25">
      <c r="A18" s="2588">
        <v>54</v>
      </c>
      <c r="B18" s="2584" t="s">
        <v>154</v>
      </c>
      <c r="C18" s="2585" t="s">
        <v>39</v>
      </c>
      <c r="D18" s="2586" t="s">
        <v>6</v>
      </c>
      <c r="E18" s="2587">
        <v>1361</v>
      </c>
      <c r="F18" s="2565" t="s">
        <v>2584</v>
      </c>
      <c r="G18" s="2560">
        <v>60</v>
      </c>
    </row>
    <row r="19" spans="1:7" s="2487" customFormat="1" x14ac:dyDescent="0.25">
      <c r="A19" s="2588">
        <v>210</v>
      </c>
      <c r="B19" s="2589" t="s">
        <v>154</v>
      </c>
      <c r="C19" s="2590" t="s">
        <v>2499</v>
      </c>
      <c r="D19" s="2591" t="s">
        <v>6</v>
      </c>
      <c r="E19" s="2592">
        <v>1361</v>
      </c>
      <c r="F19" s="2565" t="s">
        <v>2585</v>
      </c>
      <c r="G19" s="2593">
        <v>210</v>
      </c>
    </row>
    <row r="20" spans="1:7" s="2487" customFormat="1" ht="13.5" thickBot="1" x14ac:dyDescent="0.3">
      <c r="A20" s="2594">
        <v>60</v>
      </c>
      <c r="B20" s="2595" t="s">
        <v>154</v>
      </c>
      <c r="C20" s="2596">
        <v>21</v>
      </c>
      <c r="D20" s="2597" t="s">
        <v>6</v>
      </c>
      <c r="E20" s="2598">
        <v>1361</v>
      </c>
      <c r="F20" s="2599" t="s">
        <v>2586</v>
      </c>
      <c r="G20" s="2569">
        <v>78</v>
      </c>
    </row>
    <row r="21" spans="1:7" s="2487" customFormat="1" ht="13.5" thickBot="1" x14ac:dyDescent="0.3">
      <c r="A21" s="2570">
        <f>SUM(A22:A23)</f>
        <v>19320</v>
      </c>
      <c r="B21" s="2571" t="s">
        <v>2</v>
      </c>
      <c r="C21" s="2572" t="s">
        <v>4</v>
      </c>
      <c r="D21" s="2573" t="s">
        <v>454</v>
      </c>
      <c r="E21" s="2552" t="s">
        <v>455</v>
      </c>
      <c r="F21" s="2574" t="s">
        <v>2587</v>
      </c>
      <c r="G21" s="2575">
        <f>SUM(G22:G23)</f>
        <v>19320</v>
      </c>
    </row>
    <row r="22" spans="1:7" s="2487" customFormat="1" x14ac:dyDescent="0.25">
      <c r="A22" s="2576">
        <v>320</v>
      </c>
      <c r="B22" s="2600" t="s">
        <v>154</v>
      </c>
      <c r="C22" s="2578" t="s">
        <v>21</v>
      </c>
      <c r="D22" s="2578" t="s">
        <v>6</v>
      </c>
      <c r="E22" s="2579">
        <v>1332</v>
      </c>
      <c r="F22" s="2601" t="s">
        <v>2588</v>
      </c>
      <c r="G22" s="2582">
        <v>320</v>
      </c>
    </row>
    <row r="23" spans="1:7" s="2487" customFormat="1" ht="13.5" thickBot="1" x14ac:dyDescent="0.3">
      <c r="A23" s="2594">
        <v>19000</v>
      </c>
      <c r="B23" s="2602" t="s">
        <v>154</v>
      </c>
      <c r="C23" s="2596" t="s">
        <v>21</v>
      </c>
      <c r="D23" s="2596" t="s">
        <v>6</v>
      </c>
      <c r="E23" s="2597">
        <v>1357</v>
      </c>
      <c r="F23" s="2603" t="s">
        <v>2589</v>
      </c>
      <c r="G23" s="2569">
        <v>19000</v>
      </c>
    </row>
    <row r="24" spans="1:7" s="2487" customFormat="1" x14ac:dyDescent="0.25">
      <c r="A24" s="2604"/>
      <c r="B24" s="2605"/>
      <c r="C24" s="2605"/>
      <c r="D24" s="2605"/>
      <c r="E24" s="2605"/>
      <c r="F24" s="2606"/>
      <c r="G24" s="2607"/>
    </row>
    <row r="25" spans="1:7" s="615" customFormat="1" ht="12.75" customHeight="1" thickBot="1" x14ac:dyDescent="0.3">
      <c r="B25" s="2608"/>
      <c r="C25" s="2609"/>
      <c r="D25" s="2609"/>
      <c r="E25" s="2609"/>
      <c r="F25" s="2609"/>
      <c r="G25" s="2610" t="s">
        <v>66</v>
      </c>
    </row>
    <row r="26" spans="1:7" s="615" customFormat="1" ht="13.5" thickBot="1" x14ac:dyDescent="0.3">
      <c r="A26" s="614" t="s">
        <v>1828</v>
      </c>
      <c r="B26" s="3064" t="s">
        <v>451</v>
      </c>
      <c r="C26" s="3065"/>
      <c r="D26" s="3065"/>
      <c r="E26" s="3066"/>
      <c r="F26" s="2304" t="s">
        <v>452</v>
      </c>
      <c r="G26" s="2492" t="s">
        <v>1952</v>
      </c>
    </row>
    <row r="27" spans="1:7" s="615" customFormat="1" ht="15.75" customHeight="1" thickBot="1" x14ac:dyDescent="0.3">
      <c r="A27" s="620">
        <f>SUM(A28:A91)</f>
        <v>24862.529999999995</v>
      </c>
      <c r="B27" s="616" t="s">
        <v>2</v>
      </c>
      <c r="C27" s="617" t="s">
        <v>453</v>
      </c>
      <c r="D27" s="618" t="s">
        <v>454</v>
      </c>
      <c r="E27" s="619" t="s">
        <v>455</v>
      </c>
      <c r="F27" s="2611" t="s">
        <v>456</v>
      </c>
      <c r="G27" s="1412">
        <f>SUM(G28:G91)</f>
        <v>24862.53</v>
      </c>
    </row>
    <row r="28" spans="1:7" s="615" customFormat="1" x14ac:dyDescent="0.25">
      <c r="A28" s="1439">
        <v>960</v>
      </c>
      <c r="B28" s="621" t="s">
        <v>154</v>
      </c>
      <c r="C28" s="622">
        <v>1401</v>
      </c>
      <c r="D28" s="622">
        <v>3121</v>
      </c>
      <c r="E28" s="623">
        <v>2122</v>
      </c>
      <c r="F28" s="2612" t="s">
        <v>983</v>
      </c>
      <c r="G28" s="2613">
        <v>1000</v>
      </c>
    </row>
    <row r="29" spans="1:7" s="615" customFormat="1" x14ac:dyDescent="0.25">
      <c r="A29" s="2614">
        <v>283.44</v>
      </c>
      <c r="B29" s="624" t="s">
        <v>154</v>
      </c>
      <c r="C29" s="625">
        <v>1402</v>
      </c>
      <c r="D29" s="626">
        <v>3121</v>
      </c>
      <c r="E29" s="627">
        <v>2122</v>
      </c>
      <c r="F29" s="2303" t="s">
        <v>984</v>
      </c>
      <c r="G29" s="2615">
        <v>284</v>
      </c>
    </row>
    <row r="30" spans="1:7" s="615" customFormat="1" x14ac:dyDescent="0.25">
      <c r="A30" s="2614">
        <v>135.47999999999999</v>
      </c>
      <c r="B30" s="624" t="s">
        <v>154</v>
      </c>
      <c r="C30" s="625">
        <v>1403</v>
      </c>
      <c r="D30" s="626">
        <v>3121</v>
      </c>
      <c r="E30" s="627">
        <v>2122</v>
      </c>
      <c r="F30" s="2303" t="s">
        <v>985</v>
      </c>
      <c r="G30" s="2615">
        <v>163</v>
      </c>
    </row>
    <row r="31" spans="1:7" s="615" customFormat="1" x14ac:dyDescent="0.25">
      <c r="A31" s="2614">
        <v>0</v>
      </c>
      <c r="B31" s="624" t="s">
        <v>154</v>
      </c>
      <c r="C31" s="625">
        <v>1404</v>
      </c>
      <c r="D31" s="626">
        <v>3121</v>
      </c>
      <c r="E31" s="627">
        <v>2122</v>
      </c>
      <c r="F31" s="2303" t="s">
        <v>986</v>
      </c>
      <c r="G31" s="2615">
        <v>0</v>
      </c>
    </row>
    <row r="32" spans="1:7" s="615" customFormat="1" ht="12.75" customHeight="1" x14ac:dyDescent="0.25">
      <c r="A32" s="2614">
        <v>761</v>
      </c>
      <c r="B32" s="624" t="s">
        <v>154</v>
      </c>
      <c r="C32" s="625">
        <v>1405</v>
      </c>
      <c r="D32" s="626">
        <v>3121</v>
      </c>
      <c r="E32" s="627">
        <v>2122</v>
      </c>
      <c r="F32" s="2303" t="s">
        <v>987</v>
      </c>
      <c r="G32" s="2615">
        <v>801</v>
      </c>
    </row>
    <row r="33" spans="1:7" s="615" customFormat="1" x14ac:dyDescent="0.25">
      <c r="A33" s="2614">
        <v>90.58</v>
      </c>
      <c r="B33" s="624" t="s">
        <v>154</v>
      </c>
      <c r="C33" s="625">
        <v>1406</v>
      </c>
      <c r="D33" s="626">
        <v>3121</v>
      </c>
      <c r="E33" s="627">
        <v>2122</v>
      </c>
      <c r="F33" s="2303" t="s">
        <v>988</v>
      </c>
      <c r="G33" s="2615">
        <v>91</v>
      </c>
    </row>
    <row r="34" spans="1:7" s="615" customFormat="1" ht="12.75" customHeight="1" x14ac:dyDescent="0.25">
      <c r="A34" s="2614">
        <v>261.05</v>
      </c>
      <c r="B34" s="624" t="s">
        <v>154</v>
      </c>
      <c r="C34" s="625">
        <v>1407</v>
      </c>
      <c r="D34" s="626">
        <v>3121</v>
      </c>
      <c r="E34" s="627">
        <v>2122</v>
      </c>
      <c r="F34" s="2303" t="s">
        <v>989</v>
      </c>
      <c r="G34" s="2615">
        <v>278</v>
      </c>
    </row>
    <row r="35" spans="1:7" s="615" customFormat="1" x14ac:dyDescent="0.25">
      <c r="A35" s="2614">
        <v>0</v>
      </c>
      <c r="B35" s="624" t="s">
        <v>154</v>
      </c>
      <c r="C35" s="625">
        <v>1408</v>
      </c>
      <c r="D35" s="626">
        <v>3121</v>
      </c>
      <c r="E35" s="627">
        <v>2122</v>
      </c>
      <c r="F35" s="2303" t="s">
        <v>990</v>
      </c>
      <c r="G35" s="2615">
        <v>0</v>
      </c>
    </row>
    <row r="36" spans="1:7" s="615" customFormat="1" ht="12.75" customHeight="1" x14ac:dyDescent="0.25">
      <c r="A36" s="2614">
        <v>916.86</v>
      </c>
      <c r="B36" s="624" t="s">
        <v>154</v>
      </c>
      <c r="C36" s="625">
        <v>1409</v>
      </c>
      <c r="D36" s="626">
        <v>3121</v>
      </c>
      <c r="E36" s="627">
        <v>2122</v>
      </c>
      <c r="F36" s="2303" t="s">
        <v>991</v>
      </c>
      <c r="G36" s="2615">
        <v>919</v>
      </c>
    </row>
    <row r="37" spans="1:7" s="615" customFormat="1" ht="12.75" customHeight="1" x14ac:dyDescent="0.25">
      <c r="A37" s="2614">
        <v>300</v>
      </c>
      <c r="B37" s="624" t="s">
        <v>154</v>
      </c>
      <c r="C37" s="625">
        <v>1410</v>
      </c>
      <c r="D37" s="626">
        <v>3121</v>
      </c>
      <c r="E37" s="627">
        <v>2122</v>
      </c>
      <c r="F37" s="2303" t="s">
        <v>2590</v>
      </c>
      <c r="G37" s="2615">
        <v>269</v>
      </c>
    </row>
    <row r="38" spans="1:7" s="615" customFormat="1" ht="22.5" x14ac:dyDescent="0.25">
      <c r="A38" s="2614">
        <v>656.09</v>
      </c>
      <c r="B38" s="624" t="s">
        <v>154</v>
      </c>
      <c r="C38" s="625">
        <v>1411</v>
      </c>
      <c r="D38" s="626">
        <v>3121</v>
      </c>
      <c r="E38" s="627">
        <v>2122</v>
      </c>
      <c r="F38" s="2303" t="s">
        <v>993</v>
      </c>
      <c r="G38" s="2615">
        <v>653</v>
      </c>
    </row>
    <row r="39" spans="1:7" s="615" customFormat="1" ht="12.75" customHeight="1" x14ac:dyDescent="0.25">
      <c r="A39" s="2614">
        <v>355</v>
      </c>
      <c r="B39" s="624" t="s">
        <v>154</v>
      </c>
      <c r="C39" s="625">
        <v>1412</v>
      </c>
      <c r="D39" s="626">
        <v>3122</v>
      </c>
      <c r="E39" s="627">
        <v>2122</v>
      </c>
      <c r="F39" s="2303" t="s">
        <v>994</v>
      </c>
      <c r="G39" s="2615">
        <v>351</v>
      </c>
    </row>
    <row r="40" spans="1:7" s="615" customFormat="1" ht="22.5" customHeight="1" x14ac:dyDescent="0.25">
      <c r="A40" s="2614">
        <v>380.39</v>
      </c>
      <c r="B40" s="624" t="s">
        <v>154</v>
      </c>
      <c r="C40" s="625">
        <v>1413</v>
      </c>
      <c r="D40" s="626">
        <v>3122</v>
      </c>
      <c r="E40" s="627">
        <v>2122</v>
      </c>
      <c r="F40" s="2303" t="s">
        <v>995</v>
      </c>
      <c r="G40" s="2615">
        <v>391</v>
      </c>
    </row>
    <row r="41" spans="1:7" s="615" customFormat="1" ht="22.5" x14ac:dyDescent="0.25">
      <c r="A41" s="2614">
        <v>309.8</v>
      </c>
      <c r="B41" s="624" t="s">
        <v>154</v>
      </c>
      <c r="C41" s="625">
        <v>1414</v>
      </c>
      <c r="D41" s="626">
        <v>3122</v>
      </c>
      <c r="E41" s="627">
        <v>2122</v>
      </c>
      <c r="F41" s="2303" t="s">
        <v>996</v>
      </c>
      <c r="G41" s="2615">
        <v>330</v>
      </c>
    </row>
    <row r="42" spans="1:7" s="615" customFormat="1" ht="12.75" customHeight="1" x14ac:dyDescent="0.25">
      <c r="A42" s="2614">
        <v>450</v>
      </c>
      <c r="B42" s="624" t="s">
        <v>154</v>
      </c>
      <c r="C42" s="625">
        <v>1418</v>
      </c>
      <c r="D42" s="626">
        <v>3122</v>
      </c>
      <c r="E42" s="627">
        <v>2122</v>
      </c>
      <c r="F42" s="2303" t="s">
        <v>997</v>
      </c>
      <c r="G42" s="2615">
        <v>460</v>
      </c>
    </row>
    <row r="43" spans="1:7" s="615" customFormat="1" ht="12.75" customHeight="1" x14ac:dyDescent="0.25">
      <c r="A43" s="2614">
        <v>90</v>
      </c>
      <c r="B43" s="624" t="s">
        <v>154</v>
      </c>
      <c r="C43" s="625">
        <v>1420</v>
      </c>
      <c r="D43" s="626">
        <v>3122</v>
      </c>
      <c r="E43" s="627">
        <v>2122</v>
      </c>
      <c r="F43" s="2303" t="s">
        <v>998</v>
      </c>
      <c r="G43" s="2615">
        <v>90</v>
      </c>
    </row>
    <row r="44" spans="1:7" s="615" customFormat="1" x14ac:dyDescent="0.25">
      <c r="A44" s="2614">
        <v>534.30999999999995</v>
      </c>
      <c r="B44" s="624" t="s">
        <v>154</v>
      </c>
      <c r="C44" s="625">
        <v>1421</v>
      </c>
      <c r="D44" s="626">
        <v>3122</v>
      </c>
      <c r="E44" s="627">
        <v>2122</v>
      </c>
      <c r="F44" s="2303" t="s">
        <v>2591</v>
      </c>
      <c r="G44" s="2615">
        <v>650</v>
      </c>
    </row>
    <row r="45" spans="1:7" s="615" customFormat="1" ht="12.75" customHeight="1" x14ac:dyDescent="0.25">
      <c r="A45" s="2614">
        <v>810.54</v>
      </c>
      <c r="B45" s="624" t="s">
        <v>154</v>
      </c>
      <c r="C45" s="625">
        <v>1424</v>
      </c>
      <c r="D45" s="626">
        <v>3122</v>
      </c>
      <c r="E45" s="627">
        <v>2122</v>
      </c>
      <c r="F45" s="2303" t="s">
        <v>999</v>
      </c>
      <c r="G45" s="2615">
        <v>813</v>
      </c>
    </row>
    <row r="46" spans="1:7" s="615" customFormat="1" ht="22.5" x14ac:dyDescent="0.25">
      <c r="A46" s="2614">
        <v>655.86</v>
      </c>
      <c r="B46" s="624" t="s">
        <v>154</v>
      </c>
      <c r="C46" s="625">
        <v>1425</v>
      </c>
      <c r="D46" s="626">
        <v>3122</v>
      </c>
      <c r="E46" s="627">
        <v>2122</v>
      </c>
      <c r="F46" s="2303" t="s">
        <v>1000</v>
      </c>
      <c r="G46" s="2615">
        <v>656</v>
      </c>
    </row>
    <row r="47" spans="1:7" s="615" customFormat="1" ht="22.5" x14ac:dyDescent="0.25">
      <c r="A47" s="2614">
        <v>0</v>
      </c>
      <c r="B47" s="624" t="s">
        <v>154</v>
      </c>
      <c r="C47" s="625">
        <v>1426</v>
      </c>
      <c r="D47" s="626">
        <v>3122</v>
      </c>
      <c r="E47" s="627">
        <v>2122</v>
      </c>
      <c r="F47" s="2303" t="s">
        <v>1001</v>
      </c>
      <c r="G47" s="2615">
        <v>0</v>
      </c>
    </row>
    <row r="48" spans="1:7" s="615" customFormat="1" ht="22.5" x14ac:dyDescent="0.25">
      <c r="A48" s="2614">
        <v>1035.03</v>
      </c>
      <c r="B48" s="624" t="s">
        <v>154</v>
      </c>
      <c r="C48" s="625">
        <v>1427</v>
      </c>
      <c r="D48" s="626">
        <v>3122</v>
      </c>
      <c r="E48" s="627">
        <v>2122</v>
      </c>
      <c r="F48" s="2303" t="s">
        <v>1002</v>
      </c>
      <c r="G48" s="2615">
        <v>1036</v>
      </c>
    </row>
    <row r="49" spans="1:7" s="615" customFormat="1" ht="22.5" x14ac:dyDescent="0.25">
      <c r="A49" s="2614">
        <v>158.13</v>
      </c>
      <c r="B49" s="624" t="s">
        <v>154</v>
      </c>
      <c r="C49" s="625">
        <v>1428</v>
      </c>
      <c r="D49" s="626">
        <v>3122</v>
      </c>
      <c r="E49" s="627">
        <v>2122</v>
      </c>
      <c r="F49" s="2303" t="s">
        <v>1003</v>
      </c>
      <c r="G49" s="2615">
        <v>159</v>
      </c>
    </row>
    <row r="50" spans="1:7" s="615" customFormat="1" ht="22.5" x14ac:dyDescent="0.25">
      <c r="A50" s="2614">
        <v>615</v>
      </c>
      <c r="B50" s="624" t="s">
        <v>154</v>
      </c>
      <c r="C50" s="625">
        <v>1429</v>
      </c>
      <c r="D50" s="626">
        <v>3122</v>
      </c>
      <c r="E50" s="627">
        <v>2122</v>
      </c>
      <c r="F50" s="2303" t="s">
        <v>1004</v>
      </c>
      <c r="G50" s="2615">
        <v>799</v>
      </c>
    </row>
    <row r="51" spans="1:7" s="615" customFormat="1" ht="12.75" customHeight="1" x14ac:dyDescent="0.25">
      <c r="A51" s="2614">
        <v>324.83999999999997</v>
      </c>
      <c r="B51" s="624" t="s">
        <v>154</v>
      </c>
      <c r="C51" s="625">
        <v>1430</v>
      </c>
      <c r="D51" s="626">
        <v>3122</v>
      </c>
      <c r="E51" s="627">
        <v>2122</v>
      </c>
      <c r="F51" s="2303" t="s">
        <v>1005</v>
      </c>
      <c r="G51" s="2615">
        <v>472</v>
      </c>
    </row>
    <row r="52" spans="1:7" s="615" customFormat="1" ht="12.75" customHeight="1" x14ac:dyDescent="0.25">
      <c r="A52" s="2614">
        <v>100</v>
      </c>
      <c r="B52" s="624" t="s">
        <v>154</v>
      </c>
      <c r="C52" s="625">
        <v>1432</v>
      </c>
      <c r="D52" s="626">
        <v>3123</v>
      </c>
      <c r="E52" s="627">
        <v>2122</v>
      </c>
      <c r="F52" s="2303" t="s">
        <v>1006</v>
      </c>
      <c r="G52" s="2615">
        <v>95</v>
      </c>
    </row>
    <row r="53" spans="1:7" s="615" customFormat="1" ht="12.75" customHeight="1" x14ac:dyDescent="0.25">
      <c r="A53" s="2614">
        <v>1900</v>
      </c>
      <c r="B53" s="624" t="s">
        <v>154</v>
      </c>
      <c r="C53" s="625">
        <v>1433</v>
      </c>
      <c r="D53" s="625">
        <v>3122</v>
      </c>
      <c r="E53" s="627">
        <v>2122</v>
      </c>
      <c r="F53" s="2303" t="s">
        <v>2592</v>
      </c>
      <c r="G53" s="2616">
        <v>1058.06</v>
      </c>
    </row>
    <row r="54" spans="1:7" s="2487" customFormat="1" x14ac:dyDescent="0.25">
      <c r="A54" s="1439">
        <v>356.98</v>
      </c>
      <c r="B54" s="628" t="s">
        <v>154</v>
      </c>
      <c r="C54" s="626">
        <v>1434</v>
      </c>
      <c r="D54" s="626">
        <v>3123</v>
      </c>
      <c r="E54" s="629">
        <v>2122</v>
      </c>
      <c r="F54" s="2305" t="s">
        <v>1008</v>
      </c>
      <c r="G54" s="2615">
        <v>342</v>
      </c>
    </row>
    <row r="55" spans="1:7" s="615" customFormat="1" ht="12.75" customHeight="1" x14ac:dyDescent="0.25">
      <c r="A55" s="1439">
        <v>755</v>
      </c>
      <c r="B55" s="628" t="s">
        <v>154</v>
      </c>
      <c r="C55" s="626">
        <v>1436</v>
      </c>
      <c r="D55" s="626">
        <v>3123</v>
      </c>
      <c r="E55" s="629">
        <v>2122</v>
      </c>
      <c r="F55" s="2305" t="s">
        <v>1009</v>
      </c>
      <c r="G55" s="2615">
        <v>815</v>
      </c>
    </row>
    <row r="56" spans="1:7" s="615" customFormat="1" ht="12.75" customHeight="1" x14ac:dyDescent="0.25">
      <c r="A56" s="2614">
        <v>1920</v>
      </c>
      <c r="B56" s="624" t="s">
        <v>154</v>
      </c>
      <c r="C56" s="625">
        <v>1437</v>
      </c>
      <c r="D56" s="626">
        <v>3123</v>
      </c>
      <c r="E56" s="627">
        <v>2122</v>
      </c>
      <c r="F56" s="2303" t="s">
        <v>1010</v>
      </c>
      <c r="G56" s="2615">
        <v>1928</v>
      </c>
    </row>
    <row r="57" spans="1:7" s="615" customFormat="1" ht="12.75" customHeight="1" x14ac:dyDescent="0.25">
      <c r="A57" s="2614">
        <v>464.1</v>
      </c>
      <c r="B57" s="624" t="s">
        <v>154</v>
      </c>
      <c r="C57" s="625">
        <v>1438</v>
      </c>
      <c r="D57" s="626">
        <v>3122</v>
      </c>
      <c r="E57" s="627">
        <v>2122</v>
      </c>
      <c r="F57" s="2303" t="s">
        <v>1011</v>
      </c>
      <c r="G57" s="2615">
        <v>550</v>
      </c>
    </row>
    <row r="58" spans="1:7" s="615" customFormat="1" ht="12.75" customHeight="1" x14ac:dyDescent="0.25">
      <c r="A58" s="2614">
        <v>1740</v>
      </c>
      <c r="B58" s="624" t="s">
        <v>154</v>
      </c>
      <c r="C58" s="625">
        <v>1440</v>
      </c>
      <c r="D58" s="626">
        <v>3123</v>
      </c>
      <c r="E58" s="627">
        <v>2122</v>
      </c>
      <c r="F58" s="2303" t="s">
        <v>1012</v>
      </c>
      <c r="G58" s="2615">
        <v>1740</v>
      </c>
    </row>
    <row r="59" spans="1:7" s="615" customFormat="1" ht="12.75" customHeight="1" x14ac:dyDescent="0.25">
      <c r="A59" s="2614">
        <v>1194</v>
      </c>
      <c r="B59" s="624" t="s">
        <v>154</v>
      </c>
      <c r="C59" s="625">
        <v>1442</v>
      </c>
      <c r="D59" s="626">
        <v>3123</v>
      </c>
      <c r="E59" s="627">
        <v>2122</v>
      </c>
      <c r="F59" s="2305" t="s">
        <v>1013</v>
      </c>
      <c r="G59" s="2615">
        <v>1208</v>
      </c>
    </row>
    <row r="60" spans="1:7" s="615" customFormat="1" ht="12.75" customHeight="1" x14ac:dyDescent="0.25">
      <c r="A60" s="2614">
        <v>600.85</v>
      </c>
      <c r="B60" s="624" t="s">
        <v>154</v>
      </c>
      <c r="C60" s="625">
        <v>1443</v>
      </c>
      <c r="D60" s="626">
        <v>3123</v>
      </c>
      <c r="E60" s="627">
        <v>2122</v>
      </c>
      <c r="F60" s="2305" t="s">
        <v>1014</v>
      </c>
      <c r="G60" s="2615">
        <v>601</v>
      </c>
    </row>
    <row r="61" spans="1:7" s="615" customFormat="1" ht="12.75" customHeight="1" x14ac:dyDescent="0.25">
      <c r="A61" s="2614">
        <v>1500</v>
      </c>
      <c r="B61" s="624" t="s">
        <v>154</v>
      </c>
      <c r="C61" s="625">
        <v>1448</v>
      </c>
      <c r="D61" s="626">
        <v>3123</v>
      </c>
      <c r="E61" s="627">
        <v>2122</v>
      </c>
      <c r="F61" s="2303" t="s">
        <v>1015</v>
      </c>
      <c r="G61" s="2615">
        <v>1468.47</v>
      </c>
    </row>
    <row r="62" spans="1:7" s="615" customFormat="1" x14ac:dyDescent="0.25">
      <c r="A62" s="2614">
        <v>1886.06</v>
      </c>
      <c r="B62" s="628" t="s">
        <v>154</v>
      </c>
      <c r="C62" s="626">
        <v>1450</v>
      </c>
      <c r="D62" s="626">
        <v>3124</v>
      </c>
      <c r="E62" s="629">
        <v>2122</v>
      </c>
      <c r="F62" s="2303" t="s">
        <v>1016</v>
      </c>
      <c r="G62" s="2615">
        <v>1945</v>
      </c>
    </row>
    <row r="63" spans="1:7" s="615" customFormat="1" ht="22.5" x14ac:dyDescent="0.25">
      <c r="A63" s="2614">
        <v>340</v>
      </c>
      <c r="B63" s="624" t="s">
        <v>154</v>
      </c>
      <c r="C63" s="625">
        <v>1452</v>
      </c>
      <c r="D63" s="625">
        <v>3122</v>
      </c>
      <c r="E63" s="627">
        <v>2122</v>
      </c>
      <c r="F63" s="2303" t="s">
        <v>1017</v>
      </c>
      <c r="G63" s="2615">
        <v>340</v>
      </c>
    </row>
    <row r="64" spans="1:7" s="615" customFormat="1" ht="12.75" customHeight="1" x14ac:dyDescent="0.25">
      <c r="A64" s="2614">
        <v>763.39</v>
      </c>
      <c r="B64" s="628" t="s">
        <v>154</v>
      </c>
      <c r="C64" s="626">
        <v>1455</v>
      </c>
      <c r="D64" s="626">
        <v>3114</v>
      </c>
      <c r="E64" s="629">
        <v>2122</v>
      </c>
      <c r="F64" s="2305" t="s">
        <v>1018</v>
      </c>
      <c r="G64" s="2615">
        <v>828</v>
      </c>
    </row>
    <row r="65" spans="1:7" s="615" customFormat="1" ht="22.5" x14ac:dyDescent="0.25">
      <c r="A65" s="2614">
        <v>114.3</v>
      </c>
      <c r="B65" s="624" t="s">
        <v>154</v>
      </c>
      <c r="C65" s="625">
        <v>1456</v>
      </c>
      <c r="D65" s="626">
        <v>3114</v>
      </c>
      <c r="E65" s="627">
        <v>2122</v>
      </c>
      <c r="F65" s="2303" t="s">
        <v>1019</v>
      </c>
      <c r="G65" s="2615">
        <v>120</v>
      </c>
    </row>
    <row r="66" spans="1:7" s="615" customFormat="1" ht="12.75" customHeight="1" x14ac:dyDescent="0.25">
      <c r="A66" s="2614">
        <v>0</v>
      </c>
      <c r="B66" s="624" t="s">
        <v>154</v>
      </c>
      <c r="C66" s="625">
        <v>1457</v>
      </c>
      <c r="D66" s="625">
        <v>3114</v>
      </c>
      <c r="E66" s="627">
        <v>2122</v>
      </c>
      <c r="F66" s="2303" t="s">
        <v>1020</v>
      </c>
      <c r="G66" s="2616">
        <v>0</v>
      </c>
    </row>
    <row r="67" spans="1:7" s="615" customFormat="1" ht="12.75" customHeight="1" x14ac:dyDescent="0.25">
      <c r="A67" s="2614">
        <v>0</v>
      </c>
      <c r="B67" s="624" t="s">
        <v>154</v>
      </c>
      <c r="C67" s="625">
        <v>1459</v>
      </c>
      <c r="D67" s="625">
        <v>3114</v>
      </c>
      <c r="E67" s="627">
        <v>2122</v>
      </c>
      <c r="F67" s="2303" t="s">
        <v>1021</v>
      </c>
      <c r="G67" s="2616">
        <v>0</v>
      </c>
    </row>
    <row r="68" spans="1:7" s="2487" customFormat="1" ht="12.75" customHeight="1" x14ac:dyDescent="0.25">
      <c r="A68" s="1439">
        <v>0</v>
      </c>
      <c r="B68" s="628" t="s">
        <v>154</v>
      </c>
      <c r="C68" s="626">
        <v>1460</v>
      </c>
      <c r="D68" s="626">
        <v>3114</v>
      </c>
      <c r="E68" s="2617">
        <v>2122</v>
      </c>
      <c r="F68" s="2618" t="s">
        <v>1022</v>
      </c>
      <c r="G68" s="2615">
        <v>0</v>
      </c>
    </row>
    <row r="69" spans="1:7" s="2487" customFormat="1" ht="12.75" customHeight="1" x14ac:dyDescent="0.25">
      <c r="A69" s="1439">
        <v>32.92</v>
      </c>
      <c r="B69" s="624" t="s">
        <v>154</v>
      </c>
      <c r="C69" s="625">
        <v>1462</v>
      </c>
      <c r="D69" s="626">
        <v>3114</v>
      </c>
      <c r="E69" s="778">
        <v>2122</v>
      </c>
      <c r="F69" s="2619" t="s">
        <v>1023</v>
      </c>
      <c r="G69" s="2615">
        <v>33</v>
      </c>
    </row>
    <row r="70" spans="1:7" s="2487" customFormat="1" ht="13.5" customHeight="1" thickBot="1" x14ac:dyDescent="0.3">
      <c r="A70" s="2620">
        <v>0</v>
      </c>
      <c r="B70" s="1440" t="s">
        <v>154</v>
      </c>
      <c r="C70" s="2621">
        <v>1463</v>
      </c>
      <c r="D70" s="1354">
        <v>3114</v>
      </c>
      <c r="E70" s="2622">
        <v>2122</v>
      </c>
      <c r="F70" s="2623" t="s">
        <v>1024</v>
      </c>
      <c r="G70" s="2624">
        <v>0</v>
      </c>
    </row>
    <row r="71" spans="1:7" s="2487" customFormat="1" ht="12.75" customHeight="1" x14ac:dyDescent="0.25"/>
    <row r="72" spans="1:7" s="2487" customFormat="1" ht="12.75" customHeight="1" x14ac:dyDescent="0.25"/>
    <row r="73" spans="1:7" s="615" customFormat="1" ht="12.75" customHeight="1" x14ac:dyDescent="0.25"/>
    <row r="74" spans="1:7" s="2487" customFormat="1" ht="15.75" x14ac:dyDescent="0.25">
      <c r="A74" s="3037" t="s">
        <v>2570</v>
      </c>
      <c r="B74" s="3038"/>
      <c r="C74" s="3038"/>
      <c r="D74" s="3038"/>
      <c r="E74" s="3038"/>
      <c r="F74" s="3038"/>
      <c r="G74" s="3039"/>
    </row>
    <row r="75" spans="1:7" s="2487" customFormat="1" ht="12" customHeight="1" thickBot="1" x14ac:dyDescent="0.25">
      <c r="A75" s="2625"/>
      <c r="B75" s="2605"/>
      <c r="C75" s="2518"/>
      <c r="D75" s="2518"/>
      <c r="E75" s="2518"/>
      <c r="F75" s="2626"/>
      <c r="G75" s="2627" t="s">
        <v>66</v>
      </c>
    </row>
    <row r="76" spans="1:7" s="2487" customFormat="1" ht="13.5" customHeight="1" thickBot="1" x14ac:dyDescent="0.3">
      <c r="A76" s="614" t="s">
        <v>1828</v>
      </c>
      <c r="B76" s="3064" t="s">
        <v>451</v>
      </c>
      <c r="C76" s="3065"/>
      <c r="D76" s="3065"/>
      <c r="E76" s="3066"/>
      <c r="F76" s="2628" t="s">
        <v>452</v>
      </c>
      <c r="G76" s="2492" t="s">
        <v>1952</v>
      </c>
    </row>
    <row r="77" spans="1:7" s="2487" customFormat="1" ht="13.5" customHeight="1" thickBot="1" x14ac:dyDescent="0.3">
      <c r="A77" s="2629" t="s">
        <v>222</v>
      </c>
      <c r="B77" s="2630" t="s">
        <v>2</v>
      </c>
      <c r="C77" s="2631" t="s">
        <v>453</v>
      </c>
      <c r="D77" s="2632" t="s">
        <v>454</v>
      </c>
      <c r="E77" s="2572" t="s">
        <v>455</v>
      </c>
      <c r="F77" s="2633" t="s">
        <v>2593</v>
      </c>
      <c r="G77" s="2634" t="s">
        <v>222</v>
      </c>
    </row>
    <row r="78" spans="1:7" s="2487" customFormat="1" x14ac:dyDescent="0.25">
      <c r="A78" s="2614">
        <v>0</v>
      </c>
      <c r="B78" s="2635" t="s">
        <v>154</v>
      </c>
      <c r="C78" s="625">
        <v>1468</v>
      </c>
      <c r="D78" s="625">
        <v>3114</v>
      </c>
      <c r="E78" s="778">
        <v>2122</v>
      </c>
      <c r="F78" s="2636" t="s">
        <v>1025</v>
      </c>
      <c r="G78" s="2616">
        <v>0</v>
      </c>
    </row>
    <row r="79" spans="1:7" s="2487" customFormat="1" x14ac:dyDescent="0.25">
      <c r="A79" s="2614">
        <v>103.81</v>
      </c>
      <c r="B79" s="624" t="s">
        <v>154</v>
      </c>
      <c r="C79" s="625">
        <v>1469</v>
      </c>
      <c r="D79" s="625">
        <v>3114</v>
      </c>
      <c r="E79" s="778">
        <v>2122</v>
      </c>
      <c r="F79" s="2619" t="s">
        <v>1026</v>
      </c>
      <c r="G79" s="2616">
        <v>104</v>
      </c>
    </row>
    <row r="80" spans="1:7" s="2487" customFormat="1" x14ac:dyDescent="0.25">
      <c r="A80" s="1439">
        <v>36.15</v>
      </c>
      <c r="B80" s="628" t="s">
        <v>154</v>
      </c>
      <c r="C80" s="626">
        <v>1470</v>
      </c>
      <c r="D80" s="626">
        <v>3133</v>
      </c>
      <c r="E80" s="2617">
        <v>2122</v>
      </c>
      <c r="F80" s="2618" t="s">
        <v>1027</v>
      </c>
      <c r="G80" s="2615">
        <v>37</v>
      </c>
    </row>
    <row r="81" spans="1:7" s="2487" customFormat="1" x14ac:dyDescent="0.25">
      <c r="A81" s="1439">
        <v>582.85</v>
      </c>
      <c r="B81" s="624" t="s">
        <v>154</v>
      </c>
      <c r="C81" s="625">
        <v>1471</v>
      </c>
      <c r="D81" s="626">
        <v>3133</v>
      </c>
      <c r="E81" s="778">
        <v>2122</v>
      </c>
      <c r="F81" s="2619" t="s">
        <v>1028</v>
      </c>
      <c r="G81" s="2615">
        <v>583</v>
      </c>
    </row>
    <row r="82" spans="1:7" s="2487" customFormat="1" ht="12.75" customHeight="1" x14ac:dyDescent="0.25">
      <c r="A82" s="2614">
        <v>92.36</v>
      </c>
      <c r="B82" s="2635" t="s">
        <v>154</v>
      </c>
      <c r="C82" s="625">
        <v>1472</v>
      </c>
      <c r="D82" s="625">
        <v>3133</v>
      </c>
      <c r="E82" s="778">
        <v>2122</v>
      </c>
      <c r="F82" s="2636" t="s">
        <v>1029</v>
      </c>
      <c r="G82" s="2616">
        <v>93</v>
      </c>
    </row>
    <row r="83" spans="1:7" s="2487" customFormat="1" ht="12.75" customHeight="1" x14ac:dyDescent="0.25">
      <c r="A83" s="1439">
        <v>49</v>
      </c>
      <c r="B83" s="624" t="s">
        <v>154</v>
      </c>
      <c r="C83" s="625">
        <v>1473</v>
      </c>
      <c r="D83" s="626">
        <v>3133</v>
      </c>
      <c r="E83" s="778">
        <v>2122</v>
      </c>
      <c r="F83" s="2619" t="s">
        <v>1030</v>
      </c>
      <c r="G83" s="2615">
        <v>49</v>
      </c>
    </row>
    <row r="84" spans="1:7" s="2487" customFormat="1" ht="12.75" customHeight="1" x14ac:dyDescent="0.25">
      <c r="A84" s="1439">
        <v>55</v>
      </c>
      <c r="B84" s="624" t="s">
        <v>154</v>
      </c>
      <c r="C84" s="625">
        <v>1474</v>
      </c>
      <c r="D84" s="626">
        <v>3133</v>
      </c>
      <c r="E84" s="778">
        <v>2122</v>
      </c>
      <c r="F84" s="2619" t="s">
        <v>1031</v>
      </c>
      <c r="G84" s="2615">
        <v>55</v>
      </c>
    </row>
    <row r="85" spans="1:7" s="2487" customFormat="1" ht="12.75" customHeight="1" x14ac:dyDescent="0.25">
      <c r="A85" s="1439">
        <v>172.44</v>
      </c>
      <c r="B85" s="624" t="s">
        <v>154</v>
      </c>
      <c r="C85" s="625">
        <v>1475</v>
      </c>
      <c r="D85" s="626">
        <v>3133</v>
      </c>
      <c r="E85" s="778">
        <v>2122</v>
      </c>
      <c r="F85" s="2619" t="s">
        <v>1032</v>
      </c>
      <c r="G85" s="2615">
        <v>185</v>
      </c>
    </row>
    <row r="86" spans="1:7" s="2487" customFormat="1" x14ac:dyDescent="0.25">
      <c r="A86" s="2614">
        <v>19.920000000000002</v>
      </c>
      <c r="B86" s="2635" t="s">
        <v>154</v>
      </c>
      <c r="C86" s="625">
        <v>1476</v>
      </c>
      <c r="D86" s="625">
        <v>3133</v>
      </c>
      <c r="E86" s="778">
        <v>2122</v>
      </c>
      <c r="F86" s="2636" t="s">
        <v>1033</v>
      </c>
      <c r="G86" s="2616">
        <v>20</v>
      </c>
    </row>
    <row r="87" spans="1:7" s="2487" customFormat="1" ht="13.5" customHeight="1" x14ac:dyDescent="0.25">
      <c r="A87" s="1439">
        <v>0</v>
      </c>
      <c r="B87" s="624" t="s">
        <v>154</v>
      </c>
      <c r="C87" s="625">
        <v>1491</v>
      </c>
      <c r="D87" s="626">
        <v>3146</v>
      </c>
      <c r="E87" s="778">
        <v>2122</v>
      </c>
      <c r="F87" s="2619" t="s">
        <v>1034</v>
      </c>
      <c r="G87" s="2615">
        <v>0</v>
      </c>
    </row>
    <row r="88" spans="1:7" s="2487" customFormat="1" x14ac:dyDescent="0.25">
      <c r="A88" s="1439">
        <v>0</v>
      </c>
      <c r="B88" s="624" t="s">
        <v>154</v>
      </c>
      <c r="C88" s="625">
        <v>1492</v>
      </c>
      <c r="D88" s="626">
        <v>3146</v>
      </c>
      <c r="E88" s="778">
        <v>2122</v>
      </c>
      <c r="F88" s="2619" t="s">
        <v>1035</v>
      </c>
      <c r="G88" s="2615">
        <v>0</v>
      </c>
    </row>
    <row r="89" spans="1:7" s="2487" customFormat="1" x14ac:dyDescent="0.25">
      <c r="A89" s="1439">
        <v>0</v>
      </c>
      <c r="B89" s="624" t="s">
        <v>154</v>
      </c>
      <c r="C89" s="625">
        <v>1493</v>
      </c>
      <c r="D89" s="626">
        <v>3146</v>
      </c>
      <c r="E89" s="778">
        <v>2122</v>
      </c>
      <c r="F89" s="2619" t="s">
        <v>1036</v>
      </c>
      <c r="G89" s="2615">
        <v>0</v>
      </c>
    </row>
    <row r="90" spans="1:7" s="2487" customFormat="1" ht="22.5" x14ac:dyDescent="0.25">
      <c r="A90" s="2614">
        <v>0</v>
      </c>
      <c r="B90" s="2635" t="s">
        <v>154</v>
      </c>
      <c r="C90" s="625">
        <v>1494</v>
      </c>
      <c r="D90" s="625">
        <v>3146</v>
      </c>
      <c r="E90" s="778">
        <v>2122</v>
      </c>
      <c r="F90" s="2636" t="s">
        <v>1037</v>
      </c>
      <c r="G90" s="2616">
        <v>0</v>
      </c>
    </row>
    <row r="91" spans="1:7" s="2487" customFormat="1" ht="13.5" thickBot="1" x14ac:dyDescent="0.3">
      <c r="A91" s="2620">
        <v>0</v>
      </c>
      <c r="B91" s="1353" t="s">
        <v>154</v>
      </c>
      <c r="C91" s="1354">
        <v>1498</v>
      </c>
      <c r="D91" s="1354">
        <v>3146</v>
      </c>
      <c r="E91" s="782">
        <v>2122</v>
      </c>
      <c r="F91" s="2637" t="s">
        <v>1038</v>
      </c>
      <c r="G91" s="2624">
        <v>0</v>
      </c>
    </row>
    <row r="92" spans="1:7" s="615" customFormat="1" ht="13.5" thickBot="1" x14ac:dyDescent="0.3">
      <c r="A92" s="620">
        <f>SUM(A93:A109)</f>
        <v>7612.6399999999994</v>
      </c>
      <c r="B92" s="770" t="s">
        <v>2</v>
      </c>
      <c r="C92" s="770" t="s">
        <v>453</v>
      </c>
      <c r="D92" s="771" t="s">
        <v>454</v>
      </c>
      <c r="E92" s="772" t="s">
        <v>455</v>
      </c>
      <c r="F92" s="2638" t="s">
        <v>510</v>
      </c>
      <c r="G92" s="1412">
        <f>SUM(G93:G109)</f>
        <v>8043.9070000000011</v>
      </c>
    </row>
    <row r="93" spans="1:7" s="615" customFormat="1" ht="12.75" customHeight="1" x14ac:dyDescent="0.25">
      <c r="A93" s="2639">
        <v>919.65599999999995</v>
      </c>
      <c r="B93" s="621" t="s">
        <v>154</v>
      </c>
      <c r="C93" s="773">
        <v>1501</v>
      </c>
      <c r="D93" s="774">
        <v>4357</v>
      </c>
      <c r="E93" s="775">
        <v>2122</v>
      </c>
      <c r="F93" s="2306" t="s">
        <v>1264</v>
      </c>
      <c r="G93" s="2640">
        <v>1188.1990000000001</v>
      </c>
    </row>
    <row r="94" spans="1:7" s="615" customFormat="1" ht="12.75" customHeight="1" x14ac:dyDescent="0.25">
      <c r="A94" s="2639">
        <v>142.285</v>
      </c>
      <c r="B94" s="628" t="s">
        <v>154</v>
      </c>
      <c r="C94" s="776">
        <v>1502</v>
      </c>
      <c r="D94" s="777">
        <v>4312</v>
      </c>
      <c r="E94" s="778">
        <v>2122</v>
      </c>
      <c r="F94" s="2641" t="s">
        <v>1265</v>
      </c>
      <c r="G94" s="2640">
        <v>114</v>
      </c>
    </row>
    <row r="95" spans="1:7" s="615" customFormat="1" ht="12.75" customHeight="1" x14ac:dyDescent="0.25">
      <c r="A95" s="2639">
        <v>64.998999999999995</v>
      </c>
      <c r="B95" s="628" t="s">
        <v>154</v>
      </c>
      <c r="C95" s="776">
        <v>1504</v>
      </c>
      <c r="D95" s="777">
        <v>4357</v>
      </c>
      <c r="E95" s="778">
        <v>2122</v>
      </c>
      <c r="F95" s="2641" t="s">
        <v>1266</v>
      </c>
      <c r="G95" s="2640">
        <v>346.43</v>
      </c>
    </row>
    <row r="96" spans="1:7" s="615" customFormat="1" ht="12.75" customHeight="1" x14ac:dyDescent="0.25">
      <c r="A96" s="2639">
        <v>458.38299999999998</v>
      </c>
      <c r="B96" s="628" t="s">
        <v>154</v>
      </c>
      <c r="C96" s="776">
        <v>1505</v>
      </c>
      <c r="D96" s="777">
        <v>4357</v>
      </c>
      <c r="E96" s="778">
        <v>2122</v>
      </c>
      <c r="F96" s="2641" t="s">
        <v>1267</v>
      </c>
      <c r="G96" s="2640">
        <v>332.37</v>
      </c>
    </row>
    <row r="97" spans="1:7" s="615" customFormat="1" ht="12.75" customHeight="1" x14ac:dyDescent="0.25">
      <c r="A97" s="2639">
        <v>37.271999999999998</v>
      </c>
      <c r="B97" s="628" t="s">
        <v>154</v>
      </c>
      <c r="C97" s="776">
        <v>1507</v>
      </c>
      <c r="D97" s="777">
        <v>4356</v>
      </c>
      <c r="E97" s="778">
        <v>2122</v>
      </c>
      <c r="F97" s="2641" t="s">
        <v>1268</v>
      </c>
      <c r="G97" s="2640">
        <v>37</v>
      </c>
    </row>
    <row r="98" spans="1:7" s="615" customFormat="1" ht="12.75" customHeight="1" x14ac:dyDescent="0.25">
      <c r="A98" s="2639">
        <v>110.94</v>
      </c>
      <c r="B98" s="628" t="s">
        <v>154</v>
      </c>
      <c r="C98" s="776">
        <v>1508</v>
      </c>
      <c r="D98" s="777">
        <v>4357</v>
      </c>
      <c r="E98" s="778">
        <v>2122</v>
      </c>
      <c r="F98" s="2641" t="s">
        <v>1269</v>
      </c>
      <c r="G98" s="2640">
        <v>111</v>
      </c>
    </row>
    <row r="99" spans="1:7" s="615" customFormat="1" ht="12.75" customHeight="1" x14ac:dyDescent="0.25">
      <c r="A99" s="2639">
        <v>455.84</v>
      </c>
      <c r="B99" s="628" t="s">
        <v>154</v>
      </c>
      <c r="C99" s="776">
        <v>1509</v>
      </c>
      <c r="D99" s="777">
        <v>4357</v>
      </c>
      <c r="E99" s="778">
        <v>2122</v>
      </c>
      <c r="F99" s="2641" t="s">
        <v>1270</v>
      </c>
      <c r="G99" s="2640">
        <v>479</v>
      </c>
    </row>
    <row r="100" spans="1:7" s="615" customFormat="1" ht="12.75" customHeight="1" x14ac:dyDescent="0.25">
      <c r="A100" s="2639">
        <v>907.11599999999999</v>
      </c>
      <c r="B100" s="628" t="s">
        <v>154</v>
      </c>
      <c r="C100" s="776">
        <v>1510</v>
      </c>
      <c r="D100" s="777">
        <v>4357</v>
      </c>
      <c r="E100" s="778">
        <v>2122</v>
      </c>
      <c r="F100" s="2641" t="s">
        <v>1271</v>
      </c>
      <c r="G100" s="2640">
        <v>908.48400000000004</v>
      </c>
    </row>
    <row r="101" spans="1:7" s="615" customFormat="1" ht="12.75" customHeight="1" x14ac:dyDescent="0.25">
      <c r="A101" s="2639">
        <v>490.78399999999999</v>
      </c>
      <c r="B101" s="628" t="s">
        <v>154</v>
      </c>
      <c r="C101" s="776">
        <v>1512</v>
      </c>
      <c r="D101" s="777">
        <v>4357</v>
      </c>
      <c r="E101" s="778">
        <v>2122</v>
      </c>
      <c r="F101" s="2641" t="s">
        <v>1272</v>
      </c>
      <c r="G101" s="2640">
        <v>497</v>
      </c>
    </row>
    <row r="102" spans="1:7" s="615" customFormat="1" ht="12.75" customHeight="1" x14ac:dyDescent="0.25">
      <c r="A102" s="2639">
        <v>1224.348</v>
      </c>
      <c r="B102" s="628" t="s">
        <v>154</v>
      </c>
      <c r="C102" s="776">
        <v>1513</v>
      </c>
      <c r="D102" s="777">
        <v>4357</v>
      </c>
      <c r="E102" s="778">
        <v>2122</v>
      </c>
      <c r="F102" s="2641" t="s">
        <v>1273</v>
      </c>
      <c r="G102" s="2640">
        <v>0</v>
      </c>
    </row>
    <row r="103" spans="1:7" s="615" customFormat="1" ht="12.75" customHeight="1" x14ac:dyDescent="0.25">
      <c r="A103" s="2639">
        <v>156</v>
      </c>
      <c r="B103" s="628" t="s">
        <v>154</v>
      </c>
      <c r="C103" s="776">
        <v>1515</v>
      </c>
      <c r="D103" s="777">
        <v>4357</v>
      </c>
      <c r="E103" s="778">
        <v>2122</v>
      </c>
      <c r="F103" s="2641" t="s">
        <v>1274</v>
      </c>
      <c r="G103" s="2640">
        <v>400</v>
      </c>
    </row>
    <row r="104" spans="1:7" s="615" customFormat="1" ht="12.75" customHeight="1" x14ac:dyDescent="0.25">
      <c r="A104" s="2639">
        <v>847.10500000000002</v>
      </c>
      <c r="B104" s="628" t="s">
        <v>154</v>
      </c>
      <c r="C104" s="776">
        <v>1516</v>
      </c>
      <c r="D104" s="777">
        <v>4357</v>
      </c>
      <c r="E104" s="778">
        <v>2122</v>
      </c>
      <c r="F104" s="2641" t="s">
        <v>1275</v>
      </c>
      <c r="G104" s="2640">
        <v>900</v>
      </c>
    </row>
    <row r="105" spans="1:7" s="615" customFormat="1" ht="12.75" customHeight="1" x14ac:dyDescent="0.25">
      <c r="A105" s="2639">
        <v>136.17500000000001</v>
      </c>
      <c r="B105" s="628" t="s">
        <v>154</v>
      </c>
      <c r="C105" s="776">
        <v>1519</v>
      </c>
      <c r="D105" s="777">
        <v>4357</v>
      </c>
      <c r="E105" s="778">
        <v>2122</v>
      </c>
      <c r="F105" s="2641" t="s">
        <v>1276</v>
      </c>
      <c r="G105" s="2640">
        <v>480.25200000000001</v>
      </c>
    </row>
    <row r="106" spans="1:7" s="615" customFormat="1" ht="12.75" customHeight="1" x14ac:dyDescent="0.25">
      <c r="A106" s="2639">
        <v>277.76499999999999</v>
      </c>
      <c r="B106" s="628" t="s">
        <v>154</v>
      </c>
      <c r="C106" s="776">
        <v>1520</v>
      </c>
      <c r="D106" s="777">
        <v>4356</v>
      </c>
      <c r="E106" s="778">
        <v>2122</v>
      </c>
      <c r="F106" s="2641" t="s">
        <v>1277</v>
      </c>
      <c r="G106" s="2640">
        <v>593.17200000000003</v>
      </c>
    </row>
    <row r="107" spans="1:7" s="615" customFormat="1" ht="12.75" customHeight="1" x14ac:dyDescent="0.25">
      <c r="A107" s="2639">
        <v>371.59199999999998</v>
      </c>
      <c r="B107" s="624" t="s">
        <v>154</v>
      </c>
      <c r="C107" s="776">
        <v>1521</v>
      </c>
      <c r="D107" s="779">
        <v>4357</v>
      </c>
      <c r="E107" s="778">
        <v>2122</v>
      </c>
      <c r="F107" s="2641" t="s">
        <v>1278</v>
      </c>
      <c r="G107" s="2640">
        <v>642</v>
      </c>
    </row>
    <row r="108" spans="1:7" s="615" customFormat="1" ht="12.75" customHeight="1" x14ac:dyDescent="0.25">
      <c r="A108" s="2639">
        <v>196.38</v>
      </c>
      <c r="B108" s="624" t="s">
        <v>154</v>
      </c>
      <c r="C108" s="776">
        <v>1522</v>
      </c>
      <c r="D108" s="779">
        <v>4357</v>
      </c>
      <c r="E108" s="778">
        <v>2122</v>
      </c>
      <c r="F108" s="2641" t="s">
        <v>1279</v>
      </c>
      <c r="G108" s="2640">
        <v>200</v>
      </c>
    </row>
    <row r="109" spans="1:7" s="2487" customFormat="1" ht="13.5" customHeight="1" thickBot="1" x14ac:dyDescent="0.3">
      <c r="A109" s="2642">
        <v>816</v>
      </c>
      <c r="B109" s="624" t="s">
        <v>154</v>
      </c>
      <c r="C109" s="780">
        <v>1523</v>
      </c>
      <c r="D109" s="781">
        <v>3529</v>
      </c>
      <c r="E109" s="782">
        <v>2122</v>
      </c>
      <c r="F109" s="2643" t="s">
        <v>1280</v>
      </c>
      <c r="G109" s="2644">
        <v>815</v>
      </c>
    </row>
    <row r="110" spans="1:7" s="2487" customFormat="1" ht="13.5" customHeight="1" thickBot="1" x14ac:dyDescent="0.3">
      <c r="A110" s="2645">
        <v>0</v>
      </c>
      <c r="B110" s="2630" t="s">
        <v>2</v>
      </c>
      <c r="C110" s="2631" t="s">
        <v>453</v>
      </c>
      <c r="D110" s="2632" t="s">
        <v>454</v>
      </c>
      <c r="E110" s="2552" t="s">
        <v>455</v>
      </c>
      <c r="F110" s="2574" t="s">
        <v>598</v>
      </c>
      <c r="G110" s="2646">
        <v>0</v>
      </c>
    </row>
    <row r="111" spans="1:7" s="615" customFormat="1" ht="13.5" customHeight="1" thickBot="1" x14ac:dyDescent="0.3">
      <c r="A111" s="2647">
        <v>0</v>
      </c>
      <c r="B111" s="2648" t="s">
        <v>154</v>
      </c>
      <c r="C111" s="2649">
        <v>1601</v>
      </c>
      <c r="D111" s="2650">
        <v>2212</v>
      </c>
      <c r="E111" s="2651">
        <v>2122</v>
      </c>
      <c r="F111" s="2652" t="s">
        <v>1281</v>
      </c>
      <c r="G111" s="2653">
        <v>0</v>
      </c>
    </row>
    <row r="112" spans="1:7" s="615" customFormat="1" ht="12.75" customHeight="1" thickBot="1" x14ac:dyDescent="0.3">
      <c r="A112" s="2654">
        <f>SUM(A113:A119)</f>
        <v>15907.399999999998</v>
      </c>
      <c r="B112" s="1410" t="s">
        <v>2</v>
      </c>
      <c r="C112" s="770" t="s">
        <v>453</v>
      </c>
      <c r="D112" s="771" t="s">
        <v>454</v>
      </c>
      <c r="E112" s="1411" t="s">
        <v>455</v>
      </c>
      <c r="F112" s="2307" t="s">
        <v>666</v>
      </c>
      <c r="G112" s="1412">
        <f>SUM(G113:G119)</f>
        <v>16460.870000000003</v>
      </c>
    </row>
    <row r="113" spans="1:7" s="615" customFormat="1" x14ac:dyDescent="0.25">
      <c r="A113" s="2655">
        <v>2880.1880000000001</v>
      </c>
      <c r="B113" s="628" t="s">
        <v>154</v>
      </c>
      <c r="C113" s="2656">
        <v>1701</v>
      </c>
      <c r="D113" s="1413">
        <v>3314</v>
      </c>
      <c r="E113" s="629">
        <v>2122</v>
      </c>
      <c r="F113" s="2657" t="s">
        <v>1259</v>
      </c>
      <c r="G113" s="2658">
        <v>2880</v>
      </c>
    </row>
    <row r="114" spans="1:7" s="615" customFormat="1" x14ac:dyDescent="0.25">
      <c r="A114" s="2655">
        <v>1328.472</v>
      </c>
      <c r="B114" s="628" t="s">
        <v>154</v>
      </c>
      <c r="C114" s="776">
        <v>1702</v>
      </c>
      <c r="D114" s="1413">
        <v>3315</v>
      </c>
      <c r="E114" s="627">
        <v>2122</v>
      </c>
      <c r="F114" s="2659" t="s">
        <v>1260</v>
      </c>
      <c r="G114" s="2658">
        <v>1853.02</v>
      </c>
    </row>
    <row r="115" spans="1:7" s="615" customFormat="1" x14ac:dyDescent="0.25">
      <c r="A115" s="898">
        <v>476.64600000000002</v>
      </c>
      <c r="B115" s="628" t="s">
        <v>154</v>
      </c>
      <c r="C115" s="776">
        <v>1703</v>
      </c>
      <c r="D115" s="1413">
        <v>3315</v>
      </c>
      <c r="E115" s="627">
        <v>2122</v>
      </c>
      <c r="F115" s="2659" t="s">
        <v>1261</v>
      </c>
      <c r="G115" s="2660">
        <v>482.35</v>
      </c>
    </row>
    <row r="116" spans="1:7" s="615" customFormat="1" x14ac:dyDescent="0.25">
      <c r="A116" s="898">
        <v>549.85400000000004</v>
      </c>
      <c r="B116" s="628" t="s">
        <v>154</v>
      </c>
      <c r="C116" s="776">
        <v>1704</v>
      </c>
      <c r="D116" s="1413">
        <v>3315</v>
      </c>
      <c r="E116" s="627">
        <v>2122</v>
      </c>
      <c r="F116" s="2659" t="s">
        <v>2594</v>
      </c>
      <c r="G116" s="2660">
        <v>552.49</v>
      </c>
    </row>
    <row r="117" spans="1:7" s="2487" customFormat="1" x14ac:dyDescent="0.25">
      <c r="A117" s="898">
        <v>391.851</v>
      </c>
      <c r="B117" s="624" t="s">
        <v>154</v>
      </c>
      <c r="C117" s="776">
        <v>1705</v>
      </c>
      <c r="D117" s="2635">
        <v>3315</v>
      </c>
      <c r="E117" s="627">
        <v>2122</v>
      </c>
      <c r="F117" s="2659" t="s">
        <v>1263</v>
      </c>
      <c r="G117" s="2660">
        <v>538.02</v>
      </c>
    </row>
    <row r="118" spans="1:7" s="2487" customFormat="1" x14ac:dyDescent="0.25">
      <c r="A118" s="898">
        <v>7198.393</v>
      </c>
      <c r="B118" s="624" t="s">
        <v>154</v>
      </c>
      <c r="C118" s="776">
        <v>1706</v>
      </c>
      <c r="D118" s="2635">
        <v>3741</v>
      </c>
      <c r="E118" s="627">
        <v>2122</v>
      </c>
      <c r="F118" s="2661" t="s">
        <v>2595</v>
      </c>
      <c r="G118" s="2660">
        <v>7073</v>
      </c>
    </row>
    <row r="119" spans="1:7" s="2487" customFormat="1" ht="13.5" thickBot="1" x14ac:dyDescent="0.3">
      <c r="A119" s="1070">
        <v>3081.9960000000001</v>
      </c>
      <c r="B119" s="1353" t="s">
        <v>154</v>
      </c>
      <c r="C119" s="780">
        <v>1707</v>
      </c>
      <c r="D119" s="2662">
        <v>3741</v>
      </c>
      <c r="E119" s="1355">
        <v>2122</v>
      </c>
      <c r="F119" s="2663" t="s">
        <v>2596</v>
      </c>
      <c r="G119" s="2664">
        <v>3081.99</v>
      </c>
    </row>
    <row r="120" spans="1:7" s="2487" customFormat="1" ht="13.5" thickBot="1" x14ac:dyDescent="0.3">
      <c r="A120" s="2575">
        <f>A121</f>
        <v>234</v>
      </c>
      <c r="B120" s="2630" t="s">
        <v>2</v>
      </c>
      <c r="C120" s="2631" t="s">
        <v>453</v>
      </c>
      <c r="D120" s="2632" t="s">
        <v>454</v>
      </c>
      <c r="E120" s="2552" t="s">
        <v>455</v>
      </c>
      <c r="F120" s="2574" t="s">
        <v>2597</v>
      </c>
      <c r="G120" s="2665">
        <f>G121</f>
        <v>234</v>
      </c>
    </row>
    <row r="121" spans="1:7" s="2487" customFormat="1" ht="13.5" thickBot="1" x14ac:dyDescent="0.3">
      <c r="A121" s="2620">
        <v>234</v>
      </c>
      <c r="B121" s="2595" t="s">
        <v>154</v>
      </c>
      <c r="C121" s="2666">
        <v>1801</v>
      </c>
      <c r="D121" s="2667">
        <v>3792</v>
      </c>
      <c r="E121" s="2651">
        <v>2122</v>
      </c>
      <c r="F121" s="2668" t="s">
        <v>1258</v>
      </c>
      <c r="G121" s="2669">
        <v>234</v>
      </c>
    </row>
    <row r="122" spans="1:7" s="2487" customFormat="1" ht="12.75" customHeight="1" thickBot="1" x14ac:dyDescent="0.3">
      <c r="A122" s="2575">
        <f>SUM(A123:A124)</f>
        <v>0</v>
      </c>
      <c r="B122" s="2630" t="s">
        <v>2</v>
      </c>
      <c r="C122" s="2631" t="s">
        <v>453</v>
      </c>
      <c r="D122" s="2632" t="s">
        <v>454</v>
      </c>
      <c r="E122" s="2552" t="s">
        <v>455</v>
      </c>
      <c r="F122" s="2574" t="s">
        <v>814</v>
      </c>
      <c r="G122" s="2665">
        <f>SUM(G123:G124)</f>
        <v>0</v>
      </c>
    </row>
    <row r="123" spans="1:7" s="2487" customFormat="1" x14ac:dyDescent="0.25">
      <c r="A123" s="2670">
        <v>0</v>
      </c>
      <c r="B123" s="2577" t="s">
        <v>154</v>
      </c>
      <c r="C123" s="2671">
        <v>1907</v>
      </c>
      <c r="D123" s="2522">
        <v>3523</v>
      </c>
      <c r="E123" s="2672">
        <v>2122</v>
      </c>
      <c r="F123" s="2673" t="s">
        <v>1282</v>
      </c>
      <c r="G123" s="2674">
        <v>0</v>
      </c>
    </row>
    <row r="124" spans="1:7" s="2487" customFormat="1" ht="13.5" thickBot="1" x14ac:dyDescent="0.3">
      <c r="A124" s="2675">
        <v>0</v>
      </c>
      <c r="B124" s="2676" t="s">
        <v>154</v>
      </c>
      <c r="C124" s="2677">
        <v>1910</v>
      </c>
      <c r="D124" s="2528">
        <v>3533</v>
      </c>
      <c r="E124" s="2678">
        <v>2122</v>
      </c>
      <c r="F124" s="2679" t="s">
        <v>1283</v>
      </c>
      <c r="G124" s="2680">
        <v>0</v>
      </c>
    </row>
    <row r="125" spans="1:7" s="2487" customFormat="1" ht="18" customHeight="1" thickBot="1" x14ac:dyDescent="0.25">
      <c r="G125" s="2627" t="s">
        <v>66</v>
      </c>
    </row>
    <row r="126" spans="1:7" s="2487" customFormat="1" ht="13.5" thickBot="1" x14ac:dyDescent="0.3">
      <c r="A126" s="614" t="s">
        <v>1828</v>
      </c>
      <c r="B126" s="3064" t="s">
        <v>451</v>
      </c>
      <c r="C126" s="3065"/>
      <c r="D126" s="3065"/>
      <c r="E126" s="3066"/>
      <c r="F126" s="2547" t="s">
        <v>452</v>
      </c>
      <c r="G126" s="2492" t="s">
        <v>1952</v>
      </c>
    </row>
    <row r="127" spans="1:7" s="2487" customFormat="1" ht="13.5" thickBot="1" x14ac:dyDescent="0.3">
      <c r="A127" s="2645">
        <f>SUM(A128:A134)</f>
        <v>85690</v>
      </c>
      <c r="B127" s="2630" t="s">
        <v>2</v>
      </c>
      <c r="C127" s="2631" t="s">
        <v>4</v>
      </c>
      <c r="D127" s="2632" t="s">
        <v>454</v>
      </c>
      <c r="E127" s="2552" t="s">
        <v>455</v>
      </c>
      <c r="F127" s="2574" t="s">
        <v>1040</v>
      </c>
      <c r="G127" s="2665">
        <f>SUM(G128:G134)</f>
        <v>95455</v>
      </c>
    </row>
    <row r="128" spans="1:7" s="2487" customFormat="1" x14ac:dyDescent="0.25">
      <c r="A128" s="2681">
        <v>50000</v>
      </c>
      <c r="B128" s="2584" t="s">
        <v>154</v>
      </c>
      <c r="C128" s="2682" t="s">
        <v>33</v>
      </c>
      <c r="D128" s="2683">
        <v>6310</v>
      </c>
      <c r="E128" s="2684">
        <v>2141</v>
      </c>
      <c r="F128" s="2685" t="s">
        <v>2598</v>
      </c>
      <c r="G128" s="2686">
        <v>58000</v>
      </c>
    </row>
    <row r="129" spans="1:7" s="2487" customFormat="1" x14ac:dyDescent="0.25">
      <c r="A129" s="2687">
        <v>5000</v>
      </c>
      <c r="B129" s="2584" t="s">
        <v>154</v>
      </c>
      <c r="C129" s="2688" t="s">
        <v>18</v>
      </c>
      <c r="D129" s="2539">
        <v>2229</v>
      </c>
      <c r="E129" s="2591">
        <v>2119</v>
      </c>
      <c r="F129" s="2689" t="s">
        <v>2599</v>
      </c>
      <c r="G129" s="2690">
        <v>5000</v>
      </c>
    </row>
    <row r="130" spans="1:7" s="2487" customFormat="1" x14ac:dyDescent="0.25">
      <c r="A130" s="2681">
        <v>600</v>
      </c>
      <c r="B130" s="2584" t="s">
        <v>154</v>
      </c>
      <c r="C130" s="2691" t="s">
        <v>39</v>
      </c>
      <c r="D130" s="2539">
        <v>6172</v>
      </c>
      <c r="E130" s="2591">
        <v>2324</v>
      </c>
      <c r="F130" s="2689" t="s">
        <v>2600</v>
      </c>
      <c r="G130" s="2690">
        <v>600</v>
      </c>
    </row>
    <row r="131" spans="1:7" s="2487" customFormat="1" x14ac:dyDescent="0.25">
      <c r="A131" s="2692">
        <v>19523</v>
      </c>
      <c r="B131" s="2589" t="s">
        <v>154</v>
      </c>
      <c r="C131" s="3067" t="s">
        <v>10</v>
      </c>
      <c r="D131" s="2539">
        <v>3613</v>
      </c>
      <c r="E131" s="2591">
        <v>2132</v>
      </c>
      <c r="F131" s="2689" t="s">
        <v>2601</v>
      </c>
      <c r="G131" s="2690">
        <v>18318</v>
      </c>
    </row>
    <row r="132" spans="1:7" s="2487" customFormat="1" x14ac:dyDescent="0.25">
      <c r="A132" s="2693">
        <v>5380</v>
      </c>
      <c r="B132" s="2584" t="s">
        <v>154</v>
      </c>
      <c r="C132" s="3068"/>
      <c r="D132" s="2694">
        <v>3613</v>
      </c>
      <c r="E132" s="2586">
        <v>2324</v>
      </c>
      <c r="F132" s="2695" t="s">
        <v>2602</v>
      </c>
      <c r="G132" s="2696">
        <v>8350</v>
      </c>
    </row>
    <row r="133" spans="1:7" s="2487" customFormat="1" x14ac:dyDescent="0.25">
      <c r="A133" s="2687">
        <v>2000</v>
      </c>
      <c r="B133" s="2589" t="s">
        <v>154</v>
      </c>
      <c r="C133" s="3067" t="s">
        <v>1500</v>
      </c>
      <c r="D133" s="2539">
        <v>2299</v>
      </c>
      <c r="E133" s="2591">
        <v>2212</v>
      </c>
      <c r="F133" s="2689" t="s">
        <v>2603</v>
      </c>
      <c r="G133" s="2690">
        <v>2000</v>
      </c>
    </row>
    <row r="134" spans="1:7" s="2487" customFormat="1" ht="13.5" thickBot="1" x14ac:dyDescent="0.3">
      <c r="A134" s="2697">
        <v>3187</v>
      </c>
      <c r="B134" s="2595" t="s">
        <v>154</v>
      </c>
      <c r="C134" s="3069"/>
      <c r="D134" s="2698">
        <v>2292</v>
      </c>
      <c r="E134" s="2597">
        <v>2329</v>
      </c>
      <c r="F134" s="2699" t="s">
        <v>2604</v>
      </c>
      <c r="G134" s="2700">
        <v>3187</v>
      </c>
    </row>
    <row r="135" spans="1:7" s="2487" customFormat="1" ht="16.5" customHeight="1" thickBot="1" x14ac:dyDescent="0.25">
      <c r="E135" s="2605"/>
      <c r="F135" s="2701"/>
      <c r="G135" s="2627" t="s">
        <v>66</v>
      </c>
    </row>
    <row r="136" spans="1:7" s="2487" customFormat="1" ht="13.5" customHeight="1" thickBot="1" x14ac:dyDescent="0.3">
      <c r="A136" s="2702" t="s">
        <v>1828</v>
      </c>
      <c r="B136" s="3059" t="s">
        <v>2605</v>
      </c>
      <c r="C136" s="3060"/>
      <c r="D136" s="3060"/>
      <c r="E136" s="3061"/>
      <c r="F136" s="2547" t="s">
        <v>452</v>
      </c>
      <c r="G136" s="2492" t="s">
        <v>1952</v>
      </c>
    </row>
    <row r="137" spans="1:7" s="2487" customFormat="1" ht="13.5" thickBot="1" x14ac:dyDescent="0.3">
      <c r="A137" s="2645">
        <f>SUM(A138:A140)</f>
        <v>358136.9</v>
      </c>
      <c r="B137" s="2630" t="s">
        <v>2</v>
      </c>
      <c r="C137" s="2631" t="s">
        <v>453</v>
      </c>
      <c r="D137" s="2632" t="s">
        <v>454</v>
      </c>
      <c r="E137" s="2552" t="s">
        <v>455</v>
      </c>
      <c r="F137" s="2574" t="s">
        <v>2606</v>
      </c>
      <c r="G137" s="2665">
        <f>SUM(G138:G142)</f>
        <v>476102.9</v>
      </c>
    </row>
    <row r="138" spans="1:7" s="2487" customFormat="1" x14ac:dyDescent="0.25">
      <c r="A138" s="2703">
        <v>118301.5</v>
      </c>
      <c r="B138" s="2495" t="s">
        <v>154</v>
      </c>
      <c r="C138" s="2704" t="s">
        <v>6</v>
      </c>
      <c r="D138" s="2704" t="s">
        <v>6</v>
      </c>
      <c r="E138" s="2705">
        <v>4112</v>
      </c>
      <c r="F138" s="2581" t="s">
        <v>2607</v>
      </c>
      <c r="G138" s="2706">
        <v>136267.5</v>
      </c>
    </row>
    <row r="139" spans="1:7" s="2487" customFormat="1" x14ac:dyDescent="0.25">
      <c r="A139" s="2707">
        <v>89835.4</v>
      </c>
      <c r="B139" s="2498" t="s">
        <v>154</v>
      </c>
      <c r="C139" s="2691" t="s">
        <v>6</v>
      </c>
      <c r="D139" s="2691" t="s">
        <v>6</v>
      </c>
      <c r="E139" s="2564">
        <v>4121</v>
      </c>
      <c r="F139" s="2565" t="s">
        <v>2608</v>
      </c>
      <c r="G139" s="2708">
        <v>89835.4</v>
      </c>
    </row>
    <row r="140" spans="1:7" s="2487" customFormat="1" x14ac:dyDescent="0.25">
      <c r="A140" s="2707">
        <v>150000</v>
      </c>
      <c r="B140" s="2498" t="s">
        <v>154</v>
      </c>
      <c r="C140" s="2691" t="s">
        <v>6</v>
      </c>
      <c r="D140" s="2691" t="s">
        <v>6</v>
      </c>
      <c r="E140" s="2564">
        <v>4213</v>
      </c>
      <c r="F140" s="2565" t="s">
        <v>2609</v>
      </c>
      <c r="G140" s="2708">
        <v>170000</v>
      </c>
    </row>
    <row r="141" spans="1:7" s="2487" customFormat="1" x14ac:dyDescent="0.25">
      <c r="A141" s="2707">
        <v>0</v>
      </c>
      <c r="B141" s="2709" t="s">
        <v>154</v>
      </c>
      <c r="C141" s="2691" t="s">
        <v>6</v>
      </c>
      <c r="D141" s="2691" t="s">
        <v>6</v>
      </c>
      <c r="E141" s="2564">
        <v>4221</v>
      </c>
      <c r="F141" s="2710" t="s">
        <v>2610</v>
      </c>
      <c r="G141" s="2708">
        <v>25000</v>
      </c>
    </row>
    <row r="142" spans="1:7" s="2487" customFormat="1" ht="13.5" thickBot="1" x14ac:dyDescent="0.3">
      <c r="A142" s="2711">
        <v>0</v>
      </c>
      <c r="B142" s="2712" t="s">
        <v>154</v>
      </c>
      <c r="C142" s="2713" t="s">
        <v>6</v>
      </c>
      <c r="D142" s="2713" t="s">
        <v>6</v>
      </c>
      <c r="E142" s="2714">
        <v>4216</v>
      </c>
      <c r="F142" s="2715" t="s">
        <v>2611</v>
      </c>
      <c r="G142" s="2716">
        <v>55000</v>
      </c>
    </row>
    <row r="143" spans="1:7" s="2487" customFormat="1" ht="15.75" customHeight="1" thickBot="1" x14ac:dyDescent="0.25">
      <c r="E143" s="2605"/>
      <c r="F143" s="2701"/>
      <c r="G143" s="2627" t="s">
        <v>66</v>
      </c>
    </row>
    <row r="144" spans="1:7" s="2487" customFormat="1" ht="13.5" customHeight="1" thickBot="1" x14ac:dyDescent="0.3">
      <c r="A144" s="614" t="s">
        <v>1828</v>
      </c>
      <c r="B144" s="3059" t="s">
        <v>376</v>
      </c>
      <c r="C144" s="3060"/>
      <c r="D144" s="3060"/>
      <c r="E144" s="3061"/>
      <c r="F144" s="2547" t="s">
        <v>452</v>
      </c>
      <c r="G144" s="2492" t="s">
        <v>1952</v>
      </c>
    </row>
    <row r="145" spans="1:7" s="2487" customFormat="1" ht="13.5" thickBot="1" x14ac:dyDescent="0.3">
      <c r="A145" s="2645">
        <f>SUM(A146:A146)</f>
        <v>813000</v>
      </c>
      <c r="B145" s="2630" t="s">
        <v>2</v>
      </c>
      <c r="C145" s="2631" t="s">
        <v>453</v>
      </c>
      <c r="D145" s="2632" t="s">
        <v>454</v>
      </c>
      <c r="E145" s="2552" t="s">
        <v>455</v>
      </c>
      <c r="F145" s="2574" t="s">
        <v>2612</v>
      </c>
      <c r="G145" s="2665">
        <f>SUM(G146:G146)</f>
        <v>225766.06</v>
      </c>
    </row>
    <row r="146" spans="1:7" ht="13.5" thickBot="1" x14ac:dyDescent="0.25">
      <c r="A146" s="2717">
        <v>813000</v>
      </c>
      <c r="B146" s="2514" t="s">
        <v>154</v>
      </c>
      <c r="C146" s="2718" t="s">
        <v>6</v>
      </c>
      <c r="D146" s="2718" t="s">
        <v>6</v>
      </c>
      <c r="E146" s="2719">
        <v>8115</v>
      </c>
      <c r="F146" s="2720" t="s">
        <v>2529</v>
      </c>
      <c r="G146" s="2721">
        <v>225766.06</v>
      </c>
    </row>
    <row r="147" spans="1:7" ht="13.5" thickBot="1" x14ac:dyDescent="0.25">
      <c r="A147" s="2722"/>
      <c r="B147" s="2518"/>
      <c r="C147" s="2604"/>
      <c r="D147" s="2604"/>
      <c r="E147" s="2723"/>
      <c r="F147" s="2606"/>
      <c r="G147" s="2724"/>
    </row>
    <row r="148" spans="1:7" ht="14.25" customHeight="1" thickBot="1" x14ac:dyDescent="0.25">
      <c r="A148" s="3054" t="s">
        <v>2564</v>
      </c>
      <c r="B148" s="3055"/>
      <c r="C148" s="3055"/>
      <c r="D148" s="3055"/>
      <c r="E148" s="3055"/>
      <c r="F148" s="3055"/>
      <c r="G148" s="2725">
        <f>G145+G137+G127+G122+G120+G112+G110+G92+G27+G21+G12+G6</f>
        <v>5996845.267</v>
      </c>
    </row>
    <row r="152" spans="1:7" s="2487" customFormat="1" ht="15.75" x14ac:dyDescent="0.25">
      <c r="A152" s="3056" t="s">
        <v>2613</v>
      </c>
      <c r="B152" s="3057"/>
      <c r="C152" s="3057"/>
      <c r="D152" s="3057"/>
      <c r="E152" s="3057"/>
      <c r="F152" s="3057"/>
      <c r="G152" s="3058"/>
    </row>
    <row r="153" spans="1:7" ht="13.5" thickBot="1" x14ac:dyDescent="0.25">
      <c r="A153" s="2487"/>
      <c r="B153" s="2487"/>
      <c r="C153" s="2487"/>
      <c r="D153" s="2487"/>
      <c r="E153" s="2605"/>
      <c r="F153" s="2701"/>
      <c r="G153" s="2627" t="s">
        <v>66</v>
      </c>
    </row>
    <row r="154" spans="1:7" ht="13.5" thickBot="1" x14ac:dyDescent="0.25">
      <c r="A154" s="2702" t="s">
        <v>1828</v>
      </c>
      <c r="B154" s="3059" t="s">
        <v>2605</v>
      </c>
      <c r="C154" s="3060"/>
      <c r="D154" s="3060"/>
      <c r="E154" s="3061"/>
      <c r="F154" s="2547" t="s">
        <v>452</v>
      </c>
      <c r="G154" s="2492" t="s">
        <v>1952</v>
      </c>
    </row>
    <row r="155" spans="1:7" ht="13.5" thickBot="1" x14ac:dyDescent="0.25">
      <c r="A155" s="2645">
        <f>SUM(A156:A158)</f>
        <v>0</v>
      </c>
      <c r="B155" s="2630" t="s">
        <v>2</v>
      </c>
      <c r="C155" s="2631" t="s">
        <v>4</v>
      </c>
      <c r="D155" s="2632" t="s">
        <v>454</v>
      </c>
      <c r="E155" s="2552" t="s">
        <v>455</v>
      </c>
      <c r="F155" s="2574" t="s">
        <v>2606</v>
      </c>
      <c r="G155" s="2665">
        <f>SUM(G156:G160)</f>
        <v>9550543.0559999999</v>
      </c>
    </row>
    <row r="156" spans="1:7" x14ac:dyDescent="0.2">
      <c r="A156" s="2703">
        <v>0</v>
      </c>
      <c r="B156" s="2495" t="s">
        <v>154</v>
      </c>
      <c r="C156" s="2704" t="s">
        <v>14</v>
      </c>
      <c r="D156" s="2704" t="s">
        <v>6</v>
      </c>
      <c r="E156" s="2705">
        <v>416</v>
      </c>
      <c r="F156" s="2581" t="s">
        <v>2565</v>
      </c>
      <c r="G156" s="2706">
        <v>363352</v>
      </c>
    </row>
    <row r="157" spans="1:7" x14ac:dyDescent="0.2">
      <c r="A157" s="2707">
        <v>0</v>
      </c>
      <c r="B157" s="2498" t="s">
        <v>154</v>
      </c>
      <c r="C157" s="2691" t="s">
        <v>14</v>
      </c>
      <c r="D157" s="2691" t="s">
        <v>6</v>
      </c>
      <c r="E157" s="2564">
        <v>4116</v>
      </c>
      <c r="F157" s="2565" t="s">
        <v>2566</v>
      </c>
      <c r="G157" s="2708">
        <v>2130000</v>
      </c>
    </row>
    <row r="158" spans="1:7" x14ac:dyDescent="0.2">
      <c r="A158" s="2707">
        <v>0</v>
      </c>
      <c r="B158" s="2498" t="s">
        <v>154</v>
      </c>
      <c r="C158" s="2691" t="s">
        <v>14</v>
      </c>
      <c r="D158" s="2691" t="s">
        <v>6</v>
      </c>
      <c r="E158" s="2564">
        <v>4116</v>
      </c>
      <c r="F158" s="2565" t="s">
        <v>2567</v>
      </c>
      <c r="G158" s="2708">
        <v>5820000</v>
      </c>
    </row>
    <row r="159" spans="1:7" x14ac:dyDescent="0.2">
      <c r="A159" s="2707">
        <v>0</v>
      </c>
      <c r="B159" s="2709" t="s">
        <v>154</v>
      </c>
      <c r="C159" s="2691" t="s">
        <v>16</v>
      </c>
      <c r="D159" s="2691" t="s">
        <v>6</v>
      </c>
      <c r="E159" s="2564">
        <v>4116</v>
      </c>
      <c r="F159" s="2710" t="s">
        <v>2568</v>
      </c>
      <c r="G159" s="2708">
        <v>1076720.165</v>
      </c>
    </row>
    <row r="160" spans="1:7" ht="13.5" thickBot="1" x14ac:dyDescent="0.25">
      <c r="A160" s="2711">
        <v>0</v>
      </c>
      <c r="B160" s="2712" t="s">
        <v>154</v>
      </c>
      <c r="C160" s="2713" t="s">
        <v>1500</v>
      </c>
      <c r="D160" s="2713" t="s">
        <v>6</v>
      </c>
      <c r="E160" s="2714">
        <v>4116</v>
      </c>
      <c r="F160" s="2715" t="s">
        <v>2569</v>
      </c>
      <c r="G160" s="2716">
        <v>160470.891</v>
      </c>
    </row>
    <row r="161" spans="1:7" ht="13.5" thickBot="1" x14ac:dyDescent="0.25">
      <c r="A161" s="2487"/>
      <c r="B161" s="2487"/>
      <c r="C161" s="2487"/>
      <c r="D161" s="2487"/>
      <c r="E161" s="2605"/>
      <c r="F161" s="2701"/>
      <c r="G161" s="2627"/>
    </row>
    <row r="162" spans="1:7" ht="13.5" thickBot="1" x14ac:dyDescent="0.25">
      <c r="A162" s="2726" t="s">
        <v>2530</v>
      </c>
      <c r="B162" s="2727"/>
      <c r="C162" s="2727"/>
      <c r="D162" s="2727"/>
      <c r="E162" s="2727"/>
      <c r="F162" s="2727"/>
      <c r="G162" s="2728">
        <f>G155</f>
        <v>9550543.0559999999</v>
      </c>
    </row>
    <row r="164" spans="1:7" ht="13.5" thickBot="1" x14ac:dyDescent="0.25">
      <c r="G164" s="2627" t="s">
        <v>66</v>
      </c>
    </row>
    <row r="165" spans="1:7" ht="16.5" customHeight="1" thickBot="1" x14ac:dyDescent="0.25">
      <c r="A165" s="3062" t="s">
        <v>2531</v>
      </c>
      <c r="B165" s="3063"/>
      <c r="C165" s="3063"/>
      <c r="D165" s="3063"/>
      <c r="E165" s="3063"/>
      <c r="F165" s="3063"/>
      <c r="G165" s="2729">
        <f>G148+G162</f>
        <v>15547388.322999999</v>
      </c>
    </row>
    <row r="173" spans="1:7" x14ac:dyDescent="0.2">
      <c r="G173" s="2504"/>
    </row>
  </sheetData>
  <mergeCells count="16">
    <mergeCell ref="A74:G74"/>
    <mergeCell ref="A1:G1"/>
    <mergeCell ref="A3:G3"/>
    <mergeCell ref="B5:E5"/>
    <mergeCell ref="C7:C11"/>
    <mergeCell ref="B26:E26"/>
    <mergeCell ref="A148:F148"/>
    <mergeCell ref="A152:G152"/>
    <mergeCell ref="B154:E154"/>
    <mergeCell ref="A165:F165"/>
    <mergeCell ref="B76:E76"/>
    <mergeCell ref="B126:E126"/>
    <mergeCell ref="C131:C132"/>
    <mergeCell ref="C133:C134"/>
    <mergeCell ref="B136:E136"/>
    <mergeCell ref="B144:E144"/>
  </mergeCells>
  <printOptions horizontalCentered="1"/>
  <pageMargins left="0.19685039370078741" right="0.19685039370078741" top="0.19685039370078741" bottom="0.19685039370078741" header="0.31496062992125984" footer="0.11811023622047245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402D1-21EF-45B5-B132-F4B5B4921C61}">
  <sheetPr>
    <tabColor theme="5" tint="0.39997558519241921"/>
  </sheetPr>
  <dimension ref="A1:L25"/>
  <sheetViews>
    <sheetView workbookViewId="0">
      <selection activeCell="B3" sqref="B3"/>
    </sheetView>
  </sheetViews>
  <sheetFormatPr defaultColWidth="9.140625" defaultRowHeight="12.75" x14ac:dyDescent="0.2"/>
  <cols>
    <col min="1" max="16384" width="9.140625" style="2481"/>
  </cols>
  <sheetData>
    <row r="1" spans="1:12" ht="27.75" x14ac:dyDescent="0.4">
      <c r="A1" s="3005" t="s">
        <v>2688</v>
      </c>
      <c r="B1" s="3005"/>
      <c r="C1" s="3005"/>
      <c r="D1" s="3005"/>
      <c r="E1" s="3005"/>
      <c r="F1" s="3005"/>
      <c r="G1" s="3005"/>
      <c r="H1" s="3005"/>
      <c r="I1" s="3005"/>
      <c r="J1" s="3005"/>
      <c r="K1" s="2480"/>
      <c r="L1" s="2480"/>
    </row>
    <row r="20" spans="1:12" ht="35.25" customHeight="1" x14ac:dyDescent="0.2">
      <c r="A20" s="3000" t="s">
        <v>2614</v>
      </c>
      <c r="B20" s="3000"/>
      <c r="C20" s="3000"/>
      <c r="D20" s="3000"/>
      <c r="E20" s="3000"/>
      <c r="F20" s="3000"/>
      <c r="G20" s="3000"/>
      <c r="H20" s="3000"/>
      <c r="I20" s="3000"/>
      <c r="J20" s="3000"/>
      <c r="K20" s="2482"/>
      <c r="L20" s="2482"/>
    </row>
    <row r="21" spans="1:12" ht="18" customHeight="1" x14ac:dyDescent="0.2">
      <c r="A21" s="2925"/>
      <c r="B21" s="2925"/>
      <c r="C21" s="2925"/>
      <c r="D21" s="2925"/>
      <c r="E21" s="2925"/>
      <c r="F21" s="2925"/>
      <c r="G21" s="2925"/>
      <c r="H21" s="2925"/>
      <c r="I21" s="2925"/>
      <c r="J21" s="2925"/>
      <c r="K21" s="2482"/>
      <c r="L21" s="2482"/>
    </row>
    <row r="22" spans="1:12" ht="12.75" customHeight="1" x14ac:dyDescent="0.2">
      <c r="A22" s="2482"/>
      <c r="B22" s="2482"/>
      <c r="C22" s="2482"/>
      <c r="D22" s="2482"/>
      <c r="E22" s="2482"/>
      <c r="F22" s="2482"/>
      <c r="G22" s="2482"/>
      <c r="H22" s="2482"/>
      <c r="I22" s="2482"/>
      <c r="J22" s="2482"/>
      <c r="K22" s="2482"/>
      <c r="L22" s="2482"/>
    </row>
    <row r="23" spans="1:12" ht="12.75" customHeight="1" x14ac:dyDescent="0.2">
      <c r="A23" s="2482"/>
      <c r="B23" s="2482"/>
      <c r="C23" s="2482"/>
      <c r="D23" s="2482"/>
      <c r="E23" s="2482"/>
      <c r="F23" s="2482"/>
      <c r="G23" s="2482"/>
      <c r="H23" s="2482"/>
      <c r="I23" s="2482"/>
      <c r="J23" s="2482"/>
      <c r="K23" s="2482"/>
      <c r="L23" s="2482"/>
    </row>
    <row r="24" spans="1:12" ht="12.75" customHeight="1" x14ac:dyDescent="0.2">
      <c r="A24" s="2483"/>
      <c r="B24" s="2483"/>
      <c r="C24" s="2483"/>
      <c r="D24" s="2483"/>
      <c r="E24" s="2483"/>
      <c r="F24" s="2483"/>
      <c r="G24" s="2483"/>
      <c r="H24" s="2483"/>
      <c r="I24" s="2483"/>
      <c r="J24" s="2483"/>
      <c r="K24" s="2483"/>
      <c r="L24" s="2483"/>
    </row>
    <row r="25" spans="1:12" ht="12.75" customHeight="1" x14ac:dyDescent="0.2">
      <c r="A25" s="2483"/>
      <c r="B25" s="2483"/>
      <c r="C25" s="2483"/>
      <c r="D25" s="2483"/>
      <c r="E25" s="2483"/>
      <c r="F25" s="2483"/>
      <c r="G25" s="2483"/>
      <c r="H25" s="2483"/>
      <c r="I25" s="2483"/>
      <c r="J25" s="2483"/>
      <c r="K25" s="2483"/>
      <c r="L25" s="2483"/>
    </row>
  </sheetData>
  <mergeCells count="2">
    <mergeCell ref="A1:J1"/>
    <mergeCell ref="A20:J20"/>
  </mergeCells>
  <printOptions horizontalCentered="1"/>
  <pageMargins left="0.19685039370078741" right="0.19685039370078741" top="1.1811023622047245" bottom="0.19685039370078741" header="0.11811023622047245" footer="0.118110236220472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R77"/>
  <sheetViews>
    <sheetView workbookViewId="0">
      <selection activeCell="A2" sqref="A2:M2"/>
    </sheetView>
  </sheetViews>
  <sheetFormatPr defaultRowHeight="12.75" x14ac:dyDescent="0.2"/>
  <cols>
    <col min="1" max="1" width="24.7109375" style="85" customWidth="1"/>
    <col min="2" max="2" width="11.42578125" style="85" customWidth="1"/>
    <col min="3" max="3" width="12.28515625" style="85" bestFit="1" customWidth="1"/>
    <col min="4" max="4" width="11.42578125" style="85" customWidth="1"/>
    <col min="5" max="5" width="11.28515625" style="85" customWidth="1"/>
    <col min="6" max="6" width="11.28515625" style="85" bestFit="1" customWidth="1"/>
    <col min="7" max="7" width="12.5703125" style="85" customWidth="1"/>
    <col min="8" max="8" width="13.42578125" style="85" customWidth="1"/>
    <col min="9" max="9" width="11.85546875" style="85" customWidth="1"/>
    <col min="10" max="10" width="10.7109375" style="85" customWidth="1"/>
    <col min="11" max="11" width="12.5703125" style="85" customWidth="1"/>
    <col min="12" max="12" width="12.7109375" style="86" customWidth="1"/>
    <col min="13" max="13" width="9.7109375" style="85" customWidth="1"/>
    <col min="14" max="14" width="12.28515625" style="85" customWidth="1"/>
    <col min="15" max="15" width="20.85546875" style="86" customWidth="1"/>
    <col min="16" max="16" width="14.28515625" style="87" customWidth="1"/>
    <col min="17" max="17" width="10.140625" style="85" bestFit="1" customWidth="1"/>
    <col min="18" max="18" width="14.85546875" style="85" customWidth="1"/>
    <col min="19" max="258" width="9.140625" style="85"/>
    <col min="259" max="259" width="24.7109375" style="85" customWidth="1"/>
    <col min="260" max="260" width="10.7109375" style="85" customWidth="1"/>
    <col min="261" max="261" width="9.7109375" style="85" bestFit="1" customWidth="1"/>
    <col min="262" max="262" width="9.42578125" style="85" customWidth="1"/>
    <col min="263" max="263" width="11.28515625" style="85" customWidth="1"/>
    <col min="264" max="264" width="10.140625" style="85" bestFit="1" customWidth="1"/>
    <col min="265" max="265" width="9.5703125" style="85" customWidth="1"/>
    <col min="266" max="266" width="11.28515625" style="85" customWidth="1"/>
    <col min="267" max="267" width="10.5703125" style="85" customWidth="1"/>
    <col min="268" max="269" width="9.7109375" style="85" customWidth="1"/>
    <col min="270" max="270" width="11.28515625" style="85" bestFit="1" customWidth="1"/>
    <col min="271" max="271" width="20.85546875" style="85" customWidth="1"/>
    <col min="272" max="272" width="14.28515625" style="85" customWidth="1"/>
    <col min="273" max="273" width="10.140625" style="85" bestFit="1" customWidth="1"/>
    <col min="274" max="274" width="14.85546875" style="85" customWidth="1"/>
    <col min="275" max="514" width="9.140625" style="85"/>
    <col min="515" max="515" width="24.7109375" style="85" customWidth="1"/>
    <col min="516" max="516" width="10.7109375" style="85" customWidth="1"/>
    <col min="517" max="517" width="9.7109375" style="85" bestFit="1" customWidth="1"/>
    <col min="518" max="518" width="9.42578125" style="85" customWidth="1"/>
    <col min="519" max="519" width="11.28515625" style="85" customWidth="1"/>
    <col min="520" max="520" width="10.140625" style="85" bestFit="1" customWidth="1"/>
    <col min="521" max="521" width="9.5703125" style="85" customWidth="1"/>
    <col min="522" max="522" width="11.28515625" style="85" customWidth="1"/>
    <col min="523" max="523" width="10.5703125" style="85" customWidth="1"/>
    <col min="524" max="525" width="9.7109375" style="85" customWidth="1"/>
    <col min="526" max="526" width="11.28515625" style="85" bestFit="1" customWidth="1"/>
    <col min="527" max="527" width="20.85546875" style="85" customWidth="1"/>
    <col min="528" max="528" width="14.28515625" style="85" customWidth="1"/>
    <col min="529" max="529" width="10.140625" style="85" bestFit="1" customWidth="1"/>
    <col min="530" max="530" width="14.85546875" style="85" customWidth="1"/>
    <col min="531" max="770" width="9.140625" style="85"/>
    <col min="771" max="771" width="24.7109375" style="85" customWidth="1"/>
    <col min="772" max="772" width="10.7109375" style="85" customWidth="1"/>
    <col min="773" max="773" width="9.7109375" style="85" bestFit="1" customWidth="1"/>
    <col min="774" max="774" width="9.42578125" style="85" customWidth="1"/>
    <col min="775" max="775" width="11.28515625" style="85" customWidth="1"/>
    <col min="776" max="776" width="10.140625" style="85" bestFit="1" customWidth="1"/>
    <col min="777" max="777" width="9.5703125" style="85" customWidth="1"/>
    <col min="778" max="778" width="11.28515625" style="85" customWidth="1"/>
    <col min="779" max="779" width="10.5703125" style="85" customWidth="1"/>
    <col min="780" max="781" width="9.7109375" style="85" customWidth="1"/>
    <col min="782" max="782" width="11.28515625" style="85" bestFit="1" customWidth="1"/>
    <col min="783" max="783" width="20.85546875" style="85" customWidth="1"/>
    <col min="784" max="784" width="14.28515625" style="85" customWidth="1"/>
    <col min="785" max="785" width="10.140625" style="85" bestFit="1" customWidth="1"/>
    <col min="786" max="786" width="14.85546875" style="85" customWidth="1"/>
    <col min="787" max="1026" width="9.140625" style="85"/>
    <col min="1027" max="1027" width="24.7109375" style="85" customWidth="1"/>
    <col min="1028" max="1028" width="10.7109375" style="85" customWidth="1"/>
    <col min="1029" max="1029" width="9.7109375" style="85" bestFit="1" customWidth="1"/>
    <col min="1030" max="1030" width="9.42578125" style="85" customWidth="1"/>
    <col min="1031" max="1031" width="11.28515625" style="85" customWidth="1"/>
    <col min="1032" max="1032" width="10.140625" style="85" bestFit="1" customWidth="1"/>
    <col min="1033" max="1033" width="9.5703125" style="85" customWidth="1"/>
    <col min="1034" max="1034" width="11.28515625" style="85" customWidth="1"/>
    <col min="1035" max="1035" width="10.5703125" style="85" customWidth="1"/>
    <col min="1036" max="1037" width="9.7109375" style="85" customWidth="1"/>
    <col min="1038" max="1038" width="11.28515625" style="85" bestFit="1" customWidth="1"/>
    <col min="1039" max="1039" width="20.85546875" style="85" customWidth="1"/>
    <col min="1040" max="1040" width="14.28515625" style="85" customWidth="1"/>
    <col min="1041" max="1041" width="10.140625" style="85" bestFit="1" customWidth="1"/>
    <col min="1042" max="1042" width="14.85546875" style="85" customWidth="1"/>
    <col min="1043" max="1282" width="9.140625" style="85"/>
    <col min="1283" max="1283" width="24.7109375" style="85" customWidth="1"/>
    <col min="1284" max="1284" width="10.7109375" style="85" customWidth="1"/>
    <col min="1285" max="1285" width="9.7109375" style="85" bestFit="1" customWidth="1"/>
    <col min="1286" max="1286" width="9.42578125" style="85" customWidth="1"/>
    <col min="1287" max="1287" width="11.28515625" style="85" customWidth="1"/>
    <col min="1288" max="1288" width="10.140625" style="85" bestFit="1" customWidth="1"/>
    <col min="1289" max="1289" width="9.5703125" style="85" customWidth="1"/>
    <col min="1290" max="1290" width="11.28515625" style="85" customWidth="1"/>
    <col min="1291" max="1291" width="10.5703125" style="85" customWidth="1"/>
    <col min="1292" max="1293" width="9.7109375" style="85" customWidth="1"/>
    <col min="1294" max="1294" width="11.28515625" style="85" bestFit="1" customWidth="1"/>
    <col min="1295" max="1295" width="20.85546875" style="85" customWidth="1"/>
    <col min="1296" max="1296" width="14.28515625" style="85" customWidth="1"/>
    <col min="1297" max="1297" width="10.140625" style="85" bestFit="1" customWidth="1"/>
    <col min="1298" max="1298" width="14.85546875" style="85" customWidth="1"/>
    <col min="1299" max="1538" width="9.140625" style="85"/>
    <col min="1539" max="1539" width="24.7109375" style="85" customWidth="1"/>
    <col min="1540" max="1540" width="10.7109375" style="85" customWidth="1"/>
    <col min="1541" max="1541" width="9.7109375" style="85" bestFit="1" customWidth="1"/>
    <col min="1542" max="1542" width="9.42578125" style="85" customWidth="1"/>
    <col min="1543" max="1543" width="11.28515625" style="85" customWidth="1"/>
    <col min="1544" max="1544" width="10.140625" style="85" bestFit="1" customWidth="1"/>
    <col min="1545" max="1545" width="9.5703125" style="85" customWidth="1"/>
    <col min="1546" max="1546" width="11.28515625" style="85" customWidth="1"/>
    <col min="1547" max="1547" width="10.5703125" style="85" customWidth="1"/>
    <col min="1548" max="1549" width="9.7109375" style="85" customWidth="1"/>
    <col min="1550" max="1550" width="11.28515625" style="85" bestFit="1" customWidth="1"/>
    <col min="1551" max="1551" width="20.85546875" style="85" customWidth="1"/>
    <col min="1552" max="1552" width="14.28515625" style="85" customWidth="1"/>
    <col min="1553" max="1553" width="10.140625" style="85" bestFit="1" customWidth="1"/>
    <col min="1554" max="1554" width="14.85546875" style="85" customWidth="1"/>
    <col min="1555" max="1794" width="9.140625" style="85"/>
    <col min="1795" max="1795" width="24.7109375" style="85" customWidth="1"/>
    <col min="1796" max="1796" width="10.7109375" style="85" customWidth="1"/>
    <col min="1797" max="1797" width="9.7109375" style="85" bestFit="1" customWidth="1"/>
    <col min="1798" max="1798" width="9.42578125" style="85" customWidth="1"/>
    <col min="1799" max="1799" width="11.28515625" style="85" customWidth="1"/>
    <col min="1800" max="1800" width="10.140625" style="85" bestFit="1" customWidth="1"/>
    <col min="1801" max="1801" width="9.5703125" style="85" customWidth="1"/>
    <col min="1802" max="1802" width="11.28515625" style="85" customWidth="1"/>
    <col min="1803" max="1803" width="10.5703125" style="85" customWidth="1"/>
    <col min="1804" max="1805" width="9.7109375" style="85" customWidth="1"/>
    <col min="1806" max="1806" width="11.28515625" style="85" bestFit="1" customWidth="1"/>
    <col min="1807" max="1807" width="20.85546875" style="85" customWidth="1"/>
    <col min="1808" max="1808" width="14.28515625" style="85" customWidth="1"/>
    <col min="1809" max="1809" width="10.140625" style="85" bestFit="1" customWidth="1"/>
    <col min="1810" max="1810" width="14.85546875" style="85" customWidth="1"/>
    <col min="1811" max="2050" width="9.140625" style="85"/>
    <col min="2051" max="2051" width="24.7109375" style="85" customWidth="1"/>
    <col min="2052" max="2052" width="10.7109375" style="85" customWidth="1"/>
    <col min="2053" max="2053" width="9.7109375" style="85" bestFit="1" customWidth="1"/>
    <col min="2054" max="2054" width="9.42578125" style="85" customWidth="1"/>
    <col min="2055" max="2055" width="11.28515625" style="85" customWidth="1"/>
    <col min="2056" max="2056" width="10.140625" style="85" bestFit="1" customWidth="1"/>
    <col min="2057" max="2057" width="9.5703125" style="85" customWidth="1"/>
    <col min="2058" max="2058" width="11.28515625" style="85" customWidth="1"/>
    <col min="2059" max="2059" width="10.5703125" style="85" customWidth="1"/>
    <col min="2060" max="2061" width="9.7109375" style="85" customWidth="1"/>
    <col min="2062" max="2062" width="11.28515625" style="85" bestFit="1" customWidth="1"/>
    <col min="2063" max="2063" width="20.85546875" style="85" customWidth="1"/>
    <col min="2064" max="2064" width="14.28515625" style="85" customWidth="1"/>
    <col min="2065" max="2065" width="10.140625" style="85" bestFit="1" customWidth="1"/>
    <col min="2066" max="2066" width="14.85546875" style="85" customWidth="1"/>
    <col min="2067" max="2306" width="9.140625" style="85"/>
    <col min="2307" max="2307" width="24.7109375" style="85" customWidth="1"/>
    <col min="2308" max="2308" width="10.7109375" style="85" customWidth="1"/>
    <col min="2309" max="2309" width="9.7109375" style="85" bestFit="1" customWidth="1"/>
    <col min="2310" max="2310" width="9.42578125" style="85" customWidth="1"/>
    <col min="2311" max="2311" width="11.28515625" style="85" customWidth="1"/>
    <col min="2312" max="2312" width="10.140625" style="85" bestFit="1" customWidth="1"/>
    <col min="2313" max="2313" width="9.5703125" style="85" customWidth="1"/>
    <col min="2314" max="2314" width="11.28515625" style="85" customWidth="1"/>
    <col min="2315" max="2315" width="10.5703125" style="85" customWidth="1"/>
    <col min="2316" max="2317" width="9.7109375" style="85" customWidth="1"/>
    <col min="2318" max="2318" width="11.28515625" style="85" bestFit="1" customWidth="1"/>
    <col min="2319" max="2319" width="20.85546875" style="85" customWidth="1"/>
    <col min="2320" max="2320" width="14.28515625" style="85" customWidth="1"/>
    <col min="2321" max="2321" width="10.140625" style="85" bestFit="1" customWidth="1"/>
    <col min="2322" max="2322" width="14.85546875" style="85" customWidth="1"/>
    <col min="2323" max="2562" width="9.140625" style="85"/>
    <col min="2563" max="2563" width="24.7109375" style="85" customWidth="1"/>
    <col min="2564" max="2564" width="10.7109375" style="85" customWidth="1"/>
    <col min="2565" max="2565" width="9.7109375" style="85" bestFit="1" customWidth="1"/>
    <col min="2566" max="2566" width="9.42578125" style="85" customWidth="1"/>
    <col min="2567" max="2567" width="11.28515625" style="85" customWidth="1"/>
    <col min="2568" max="2568" width="10.140625" style="85" bestFit="1" customWidth="1"/>
    <col min="2569" max="2569" width="9.5703125" style="85" customWidth="1"/>
    <col min="2570" max="2570" width="11.28515625" style="85" customWidth="1"/>
    <col min="2571" max="2571" width="10.5703125" style="85" customWidth="1"/>
    <col min="2572" max="2573" width="9.7109375" style="85" customWidth="1"/>
    <col min="2574" max="2574" width="11.28515625" style="85" bestFit="1" customWidth="1"/>
    <col min="2575" max="2575" width="20.85546875" style="85" customWidth="1"/>
    <col min="2576" max="2576" width="14.28515625" style="85" customWidth="1"/>
    <col min="2577" max="2577" width="10.140625" style="85" bestFit="1" customWidth="1"/>
    <col min="2578" max="2578" width="14.85546875" style="85" customWidth="1"/>
    <col min="2579" max="2818" width="9.140625" style="85"/>
    <col min="2819" max="2819" width="24.7109375" style="85" customWidth="1"/>
    <col min="2820" max="2820" width="10.7109375" style="85" customWidth="1"/>
    <col min="2821" max="2821" width="9.7109375" style="85" bestFit="1" customWidth="1"/>
    <col min="2822" max="2822" width="9.42578125" style="85" customWidth="1"/>
    <col min="2823" max="2823" width="11.28515625" style="85" customWidth="1"/>
    <col min="2824" max="2824" width="10.140625" style="85" bestFit="1" customWidth="1"/>
    <col min="2825" max="2825" width="9.5703125" style="85" customWidth="1"/>
    <col min="2826" max="2826" width="11.28515625" style="85" customWidth="1"/>
    <col min="2827" max="2827" width="10.5703125" style="85" customWidth="1"/>
    <col min="2828" max="2829" width="9.7109375" style="85" customWidth="1"/>
    <col min="2830" max="2830" width="11.28515625" style="85" bestFit="1" customWidth="1"/>
    <col min="2831" max="2831" width="20.85546875" style="85" customWidth="1"/>
    <col min="2832" max="2832" width="14.28515625" style="85" customWidth="1"/>
    <col min="2833" max="2833" width="10.140625" style="85" bestFit="1" customWidth="1"/>
    <col min="2834" max="2834" width="14.85546875" style="85" customWidth="1"/>
    <col min="2835" max="3074" width="9.140625" style="85"/>
    <col min="3075" max="3075" width="24.7109375" style="85" customWidth="1"/>
    <col min="3076" max="3076" width="10.7109375" style="85" customWidth="1"/>
    <col min="3077" max="3077" width="9.7109375" style="85" bestFit="1" customWidth="1"/>
    <col min="3078" max="3078" width="9.42578125" style="85" customWidth="1"/>
    <col min="3079" max="3079" width="11.28515625" style="85" customWidth="1"/>
    <col min="3080" max="3080" width="10.140625" style="85" bestFit="1" customWidth="1"/>
    <col min="3081" max="3081" width="9.5703125" style="85" customWidth="1"/>
    <col min="3082" max="3082" width="11.28515625" style="85" customWidth="1"/>
    <col min="3083" max="3083" width="10.5703125" style="85" customWidth="1"/>
    <col min="3084" max="3085" width="9.7109375" style="85" customWidth="1"/>
    <col min="3086" max="3086" width="11.28515625" style="85" bestFit="1" customWidth="1"/>
    <col min="3087" max="3087" width="20.85546875" style="85" customWidth="1"/>
    <col min="3088" max="3088" width="14.28515625" style="85" customWidth="1"/>
    <col min="3089" max="3089" width="10.140625" style="85" bestFit="1" customWidth="1"/>
    <col min="3090" max="3090" width="14.85546875" style="85" customWidth="1"/>
    <col min="3091" max="3330" width="9.140625" style="85"/>
    <col min="3331" max="3331" width="24.7109375" style="85" customWidth="1"/>
    <col min="3332" max="3332" width="10.7109375" style="85" customWidth="1"/>
    <col min="3333" max="3333" width="9.7109375" style="85" bestFit="1" customWidth="1"/>
    <col min="3334" max="3334" width="9.42578125" style="85" customWidth="1"/>
    <col min="3335" max="3335" width="11.28515625" style="85" customWidth="1"/>
    <col min="3336" max="3336" width="10.140625" style="85" bestFit="1" customWidth="1"/>
    <col min="3337" max="3337" width="9.5703125" style="85" customWidth="1"/>
    <col min="3338" max="3338" width="11.28515625" style="85" customWidth="1"/>
    <col min="3339" max="3339" width="10.5703125" style="85" customWidth="1"/>
    <col min="3340" max="3341" width="9.7109375" style="85" customWidth="1"/>
    <col min="3342" max="3342" width="11.28515625" style="85" bestFit="1" customWidth="1"/>
    <col min="3343" max="3343" width="20.85546875" style="85" customWidth="1"/>
    <col min="3344" max="3344" width="14.28515625" style="85" customWidth="1"/>
    <col min="3345" max="3345" width="10.140625" style="85" bestFit="1" customWidth="1"/>
    <col min="3346" max="3346" width="14.85546875" style="85" customWidth="1"/>
    <col min="3347" max="3586" width="9.140625" style="85"/>
    <col min="3587" max="3587" width="24.7109375" style="85" customWidth="1"/>
    <col min="3588" max="3588" width="10.7109375" style="85" customWidth="1"/>
    <col min="3589" max="3589" width="9.7109375" style="85" bestFit="1" customWidth="1"/>
    <col min="3590" max="3590" width="9.42578125" style="85" customWidth="1"/>
    <col min="3591" max="3591" width="11.28515625" style="85" customWidth="1"/>
    <col min="3592" max="3592" width="10.140625" style="85" bestFit="1" customWidth="1"/>
    <col min="3593" max="3593" width="9.5703125" style="85" customWidth="1"/>
    <col min="3594" max="3594" width="11.28515625" style="85" customWidth="1"/>
    <col min="3595" max="3595" width="10.5703125" style="85" customWidth="1"/>
    <col min="3596" max="3597" width="9.7109375" style="85" customWidth="1"/>
    <col min="3598" max="3598" width="11.28515625" style="85" bestFit="1" customWidth="1"/>
    <col min="3599" max="3599" width="20.85546875" style="85" customWidth="1"/>
    <col min="3600" max="3600" width="14.28515625" style="85" customWidth="1"/>
    <col min="3601" max="3601" width="10.140625" style="85" bestFit="1" customWidth="1"/>
    <col min="3602" max="3602" width="14.85546875" style="85" customWidth="1"/>
    <col min="3603" max="3842" width="9.140625" style="85"/>
    <col min="3843" max="3843" width="24.7109375" style="85" customWidth="1"/>
    <col min="3844" max="3844" width="10.7109375" style="85" customWidth="1"/>
    <col min="3845" max="3845" width="9.7109375" style="85" bestFit="1" customWidth="1"/>
    <col min="3846" max="3846" width="9.42578125" style="85" customWidth="1"/>
    <col min="3847" max="3847" width="11.28515625" style="85" customWidth="1"/>
    <col min="3848" max="3848" width="10.140625" style="85" bestFit="1" customWidth="1"/>
    <col min="3849" max="3849" width="9.5703125" style="85" customWidth="1"/>
    <col min="3850" max="3850" width="11.28515625" style="85" customWidth="1"/>
    <col min="3851" max="3851" width="10.5703125" style="85" customWidth="1"/>
    <col min="3852" max="3853" width="9.7109375" style="85" customWidth="1"/>
    <col min="3854" max="3854" width="11.28515625" style="85" bestFit="1" customWidth="1"/>
    <col min="3855" max="3855" width="20.85546875" style="85" customWidth="1"/>
    <col min="3856" max="3856" width="14.28515625" style="85" customWidth="1"/>
    <col min="3857" max="3857" width="10.140625" style="85" bestFit="1" customWidth="1"/>
    <col min="3858" max="3858" width="14.85546875" style="85" customWidth="1"/>
    <col min="3859" max="4098" width="9.140625" style="85"/>
    <col min="4099" max="4099" width="24.7109375" style="85" customWidth="1"/>
    <col min="4100" max="4100" width="10.7109375" style="85" customWidth="1"/>
    <col min="4101" max="4101" width="9.7109375" style="85" bestFit="1" customWidth="1"/>
    <col min="4102" max="4102" width="9.42578125" style="85" customWidth="1"/>
    <col min="4103" max="4103" width="11.28515625" style="85" customWidth="1"/>
    <col min="4104" max="4104" width="10.140625" style="85" bestFit="1" customWidth="1"/>
    <col min="4105" max="4105" width="9.5703125" style="85" customWidth="1"/>
    <col min="4106" max="4106" width="11.28515625" style="85" customWidth="1"/>
    <col min="4107" max="4107" width="10.5703125" style="85" customWidth="1"/>
    <col min="4108" max="4109" width="9.7109375" style="85" customWidth="1"/>
    <col min="4110" max="4110" width="11.28515625" style="85" bestFit="1" customWidth="1"/>
    <col min="4111" max="4111" width="20.85546875" style="85" customWidth="1"/>
    <col min="4112" max="4112" width="14.28515625" style="85" customWidth="1"/>
    <col min="4113" max="4113" width="10.140625" style="85" bestFit="1" customWidth="1"/>
    <col min="4114" max="4114" width="14.85546875" style="85" customWidth="1"/>
    <col min="4115" max="4354" width="9.140625" style="85"/>
    <col min="4355" max="4355" width="24.7109375" style="85" customWidth="1"/>
    <col min="4356" max="4356" width="10.7109375" style="85" customWidth="1"/>
    <col min="4357" max="4357" width="9.7109375" style="85" bestFit="1" customWidth="1"/>
    <col min="4358" max="4358" width="9.42578125" style="85" customWidth="1"/>
    <col min="4359" max="4359" width="11.28515625" style="85" customWidth="1"/>
    <col min="4360" max="4360" width="10.140625" style="85" bestFit="1" customWidth="1"/>
    <col min="4361" max="4361" width="9.5703125" style="85" customWidth="1"/>
    <col min="4362" max="4362" width="11.28515625" style="85" customWidth="1"/>
    <col min="4363" max="4363" width="10.5703125" style="85" customWidth="1"/>
    <col min="4364" max="4365" width="9.7109375" style="85" customWidth="1"/>
    <col min="4366" max="4366" width="11.28515625" style="85" bestFit="1" customWidth="1"/>
    <col min="4367" max="4367" width="20.85546875" style="85" customWidth="1"/>
    <col min="4368" max="4368" width="14.28515625" style="85" customWidth="1"/>
    <col min="4369" max="4369" width="10.140625" style="85" bestFit="1" customWidth="1"/>
    <col min="4370" max="4370" width="14.85546875" style="85" customWidth="1"/>
    <col min="4371" max="4610" width="9.140625" style="85"/>
    <col min="4611" max="4611" width="24.7109375" style="85" customWidth="1"/>
    <col min="4612" max="4612" width="10.7109375" style="85" customWidth="1"/>
    <col min="4613" max="4613" width="9.7109375" style="85" bestFit="1" customWidth="1"/>
    <col min="4614" max="4614" width="9.42578125" style="85" customWidth="1"/>
    <col min="4615" max="4615" width="11.28515625" style="85" customWidth="1"/>
    <col min="4616" max="4616" width="10.140625" style="85" bestFit="1" customWidth="1"/>
    <col min="4617" max="4617" width="9.5703125" style="85" customWidth="1"/>
    <col min="4618" max="4618" width="11.28515625" style="85" customWidth="1"/>
    <col min="4619" max="4619" width="10.5703125" style="85" customWidth="1"/>
    <col min="4620" max="4621" width="9.7109375" style="85" customWidth="1"/>
    <col min="4622" max="4622" width="11.28515625" style="85" bestFit="1" customWidth="1"/>
    <col min="4623" max="4623" width="20.85546875" style="85" customWidth="1"/>
    <col min="4624" max="4624" width="14.28515625" style="85" customWidth="1"/>
    <col min="4625" max="4625" width="10.140625" style="85" bestFit="1" customWidth="1"/>
    <col min="4626" max="4626" width="14.85546875" style="85" customWidth="1"/>
    <col min="4627" max="4866" width="9.140625" style="85"/>
    <col min="4867" max="4867" width="24.7109375" style="85" customWidth="1"/>
    <col min="4868" max="4868" width="10.7109375" style="85" customWidth="1"/>
    <col min="4869" max="4869" width="9.7109375" style="85" bestFit="1" customWidth="1"/>
    <col min="4870" max="4870" width="9.42578125" style="85" customWidth="1"/>
    <col min="4871" max="4871" width="11.28515625" style="85" customWidth="1"/>
    <col min="4872" max="4872" width="10.140625" style="85" bestFit="1" customWidth="1"/>
    <col min="4873" max="4873" width="9.5703125" style="85" customWidth="1"/>
    <col min="4874" max="4874" width="11.28515625" style="85" customWidth="1"/>
    <col min="4875" max="4875" width="10.5703125" style="85" customWidth="1"/>
    <col min="4876" max="4877" width="9.7109375" style="85" customWidth="1"/>
    <col min="4878" max="4878" width="11.28515625" style="85" bestFit="1" customWidth="1"/>
    <col min="4879" max="4879" width="20.85546875" style="85" customWidth="1"/>
    <col min="4880" max="4880" width="14.28515625" style="85" customWidth="1"/>
    <col min="4881" max="4881" width="10.140625" style="85" bestFit="1" customWidth="1"/>
    <col min="4882" max="4882" width="14.85546875" style="85" customWidth="1"/>
    <col min="4883" max="5122" width="9.140625" style="85"/>
    <col min="5123" max="5123" width="24.7109375" style="85" customWidth="1"/>
    <col min="5124" max="5124" width="10.7109375" style="85" customWidth="1"/>
    <col min="5125" max="5125" width="9.7109375" style="85" bestFit="1" customWidth="1"/>
    <col min="5126" max="5126" width="9.42578125" style="85" customWidth="1"/>
    <col min="5127" max="5127" width="11.28515625" style="85" customWidth="1"/>
    <col min="5128" max="5128" width="10.140625" style="85" bestFit="1" customWidth="1"/>
    <col min="5129" max="5129" width="9.5703125" style="85" customWidth="1"/>
    <col min="5130" max="5130" width="11.28515625" style="85" customWidth="1"/>
    <col min="5131" max="5131" width="10.5703125" style="85" customWidth="1"/>
    <col min="5132" max="5133" width="9.7109375" style="85" customWidth="1"/>
    <col min="5134" max="5134" width="11.28515625" style="85" bestFit="1" customWidth="1"/>
    <col min="5135" max="5135" width="20.85546875" style="85" customWidth="1"/>
    <col min="5136" max="5136" width="14.28515625" style="85" customWidth="1"/>
    <col min="5137" max="5137" width="10.140625" style="85" bestFit="1" customWidth="1"/>
    <col min="5138" max="5138" width="14.85546875" style="85" customWidth="1"/>
    <col min="5139" max="5378" width="9.140625" style="85"/>
    <col min="5379" max="5379" width="24.7109375" style="85" customWidth="1"/>
    <col min="5380" max="5380" width="10.7109375" style="85" customWidth="1"/>
    <col min="5381" max="5381" width="9.7109375" style="85" bestFit="1" customWidth="1"/>
    <col min="5382" max="5382" width="9.42578125" style="85" customWidth="1"/>
    <col min="5383" max="5383" width="11.28515625" style="85" customWidth="1"/>
    <col min="5384" max="5384" width="10.140625" style="85" bestFit="1" customWidth="1"/>
    <col min="5385" max="5385" width="9.5703125" style="85" customWidth="1"/>
    <col min="5386" max="5386" width="11.28515625" style="85" customWidth="1"/>
    <col min="5387" max="5387" width="10.5703125" style="85" customWidth="1"/>
    <col min="5388" max="5389" width="9.7109375" style="85" customWidth="1"/>
    <col min="5390" max="5390" width="11.28515625" style="85" bestFit="1" customWidth="1"/>
    <col min="5391" max="5391" width="20.85546875" style="85" customWidth="1"/>
    <col min="5392" max="5392" width="14.28515625" style="85" customWidth="1"/>
    <col min="5393" max="5393" width="10.140625" style="85" bestFit="1" customWidth="1"/>
    <col min="5394" max="5394" width="14.85546875" style="85" customWidth="1"/>
    <col min="5395" max="5634" width="9.140625" style="85"/>
    <col min="5635" max="5635" width="24.7109375" style="85" customWidth="1"/>
    <col min="5636" max="5636" width="10.7109375" style="85" customWidth="1"/>
    <col min="5637" max="5637" width="9.7109375" style="85" bestFit="1" customWidth="1"/>
    <col min="5638" max="5638" width="9.42578125" style="85" customWidth="1"/>
    <col min="5639" max="5639" width="11.28515625" style="85" customWidth="1"/>
    <col min="5640" max="5640" width="10.140625" style="85" bestFit="1" customWidth="1"/>
    <col min="5641" max="5641" width="9.5703125" style="85" customWidth="1"/>
    <col min="5642" max="5642" width="11.28515625" style="85" customWidth="1"/>
    <col min="5643" max="5643" width="10.5703125" style="85" customWidth="1"/>
    <col min="5644" max="5645" width="9.7109375" style="85" customWidth="1"/>
    <col min="5646" max="5646" width="11.28515625" style="85" bestFit="1" customWidth="1"/>
    <col min="5647" max="5647" width="20.85546875" style="85" customWidth="1"/>
    <col min="5648" max="5648" width="14.28515625" style="85" customWidth="1"/>
    <col min="5649" max="5649" width="10.140625" style="85" bestFit="1" customWidth="1"/>
    <col min="5650" max="5650" width="14.85546875" style="85" customWidth="1"/>
    <col min="5651" max="5890" width="9.140625" style="85"/>
    <col min="5891" max="5891" width="24.7109375" style="85" customWidth="1"/>
    <col min="5892" max="5892" width="10.7109375" style="85" customWidth="1"/>
    <col min="5893" max="5893" width="9.7109375" style="85" bestFit="1" customWidth="1"/>
    <col min="5894" max="5894" width="9.42578125" style="85" customWidth="1"/>
    <col min="5895" max="5895" width="11.28515625" style="85" customWidth="1"/>
    <col min="5896" max="5896" width="10.140625" style="85" bestFit="1" customWidth="1"/>
    <col min="5897" max="5897" width="9.5703125" style="85" customWidth="1"/>
    <col min="5898" max="5898" width="11.28515625" style="85" customWidth="1"/>
    <col min="5899" max="5899" width="10.5703125" style="85" customWidth="1"/>
    <col min="5900" max="5901" width="9.7109375" style="85" customWidth="1"/>
    <col min="5902" max="5902" width="11.28515625" style="85" bestFit="1" customWidth="1"/>
    <col min="5903" max="5903" width="20.85546875" style="85" customWidth="1"/>
    <col min="5904" max="5904" width="14.28515625" style="85" customWidth="1"/>
    <col min="5905" max="5905" width="10.140625" style="85" bestFit="1" customWidth="1"/>
    <col min="5906" max="5906" width="14.85546875" style="85" customWidth="1"/>
    <col min="5907" max="6146" width="9.140625" style="85"/>
    <col min="6147" max="6147" width="24.7109375" style="85" customWidth="1"/>
    <col min="6148" max="6148" width="10.7109375" style="85" customWidth="1"/>
    <col min="6149" max="6149" width="9.7109375" style="85" bestFit="1" customWidth="1"/>
    <col min="6150" max="6150" width="9.42578125" style="85" customWidth="1"/>
    <col min="6151" max="6151" width="11.28515625" style="85" customWidth="1"/>
    <col min="6152" max="6152" width="10.140625" style="85" bestFit="1" customWidth="1"/>
    <col min="6153" max="6153" width="9.5703125" style="85" customWidth="1"/>
    <col min="6154" max="6154" width="11.28515625" style="85" customWidth="1"/>
    <col min="6155" max="6155" width="10.5703125" style="85" customWidth="1"/>
    <col min="6156" max="6157" width="9.7109375" style="85" customWidth="1"/>
    <col min="6158" max="6158" width="11.28515625" style="85" bestFit="1" customWidth="1"/>
    <col min="6159" max="6159" width="20.85546875" style="85" customWidth="1"/>
    <col min="6160" max="6160" width="14.28515625" style="85" customWidth="1"/>
    <col min="6161" max="6161" width="10.140625" style="85" bestFit="1" customWidth="1"/>
    <col min="6162" max="6162" width="14.85546875" style="85" customWidth="1"/>
    <col min="6163" max="6402" width="9.140625" style="85"/>
    <col min="6403" max="6403" width="24.7109375" style="85" customWidth="1"/>
    <col min="6404" max="6404" width="10.7109375" style="85" customWidth="1"/>
    <col min="6405" max="6405" width="9.7109375" style="85" bestFit="1" customWidth="1"/>
    <col min="6406" max="6406" width="9.42578125" style="85" customWidth="1"/>
    <col min="6407" max="6407" width="11.28515625" style="85" customWidth="1"/>
    <col min="6408" max="6408" width="10.140625" style="85" bestFit="1" customWidth="1"/>
    <col min="6409" max="6409" width="9.5703125" style="85" customWidth="1"/>
    <col min="6410" max="6410" width="11.28515625" style="85" customWidth="1"/>
    <col min="6411" max="6411" width="10.5703125" style="85" customWidth="1"/>
    <col min="6412" max="6413" width="9.7109375" style="85" customWidth="1"/>
    <col min="6414" max="6414" width="11.28515625" style="85" bestFit="1" customWidth="1"/>
    <col min="6415" max="6415" width="20.85546875" style="85" customWidth="1"/>
    <col min="6416" max="6416" width="14.28515625" style="85" customWidth="1"/>
    <col min="6417" max="6417" width="10.140625" style="85" bestFit="1" customWidth="1"/>
    <col min="6418" max="6418" width="14.85546875" style="85" customWidth="1"/>
    <col min="6419" max="6658" width="9.140625" style="85"/>
    <col min="6659" max="6659" width="24.7109375" style="85" customWidth="1"/>
    <col min="6660" max="6660" width="10.7109375" style="85" customWidth="1"/>
    <col min="6661" max="6661" width="9.7109375" style="85" bestFit="1" customWidth="1"/>
    <col min="6662" max="6662" width="9.42578125" style="85" customWidth="1"/>
    <col min="6663" max="6663" width="11.28515625" style="85" customWidth="1"/>
    <col min="6664" max="6664" width="10.140625" style="85" bestFit="1" customWidth="1"/>
    <col min="6665" max="6665" width="9.5703125" style="85" customWidth="1"/>
    <col min="6666" max="6666" width="11.28515625" style="85" customWidth="1"/>
    <col min="6667" max="6667" width="10.5703125" style="85" customWidth="1"/>
    <col min="6668" max="6669" width="9.7109375" style="85" customWidth="1"/>
    <col min="6670" max="6670" width="11.28515625" style="85" bestFit="1" customWidth="1"/>
    <col min="6671" max="6671" width="20.85546875" style="85" customWidth="1"/>
    <col min="6672" max="6672" width="14.28515625" style="85" customWidth="1"/>
    <col min="6673" max="6673" width="10.140625" style="85" bestFit="1" customWidth="1"/>
    <col min="6674" max="6674" width="14.85546875" style="85" customWidth="1"/>
    <col min="6675" max="6914" width="9.140625" style="85"/>
    <col min="6915" max="6915" width="24.7109375" style="85" customWidth="1"/>
    <col min="6916" max="6916" width="10.7109375" style="85" customWidth="1"/>
    <col min="6917" max="6917" width="9.7109375" style="85" bestFit="1" customWidth="1"/>
    <col min="6918" max="6918" width="9.42578125" style="85" customWidth="1"/>
    <col min="6919" max="6919" width="11.28515625" style="85" customWidth="1"/>
    <col min="6920" max="6920" width="10.140625" style="85" bestFit="1" customWidth="1"/>
    <col min="6921" max="6921" width="9.5703125" style="85" customWidth="1"/>
    <col min="6922" max="6922" width="11.28515625" style="85" customWidth="1"/>
    <col min="6923" max="6923" width="10.5703125" style="85" customWidth="1"/>
    <col min="6924" max="6925" width="9.7109375" style="85" customWidth="1"/>
    <col min="6926" max="6926" width="11.28515625" style="85" bestFit="1" customWidth="1"/>
    <col min="6927" max="6927" width="20.85546875" style="85" customWidth="1"/>
    <col min="6928" max="6928" width="14.28515625" style="85" customWidth="1"/>
    <col min="6929" max="6929" width="10.140625" style="85" bestFit="1" customWidth="1"/>
    <col min="6930" max="6930" width="14.85546875" style="85" customWidth="1"/>
    <col min="6931" max="7170" width="9.140625" style="85"/>
    <col min="7171" max="7171" width="24.7109375" style="85" customWidth="1"/>
    <col min="7172" max="7172" width="10.7109375" style="85" customWidth="1"/>
    <col min="7173" max="7173" width="9.7109375" style="85" bestFit="1" customWidth="1"/>
    <col min="7174" max="7174" width="9.42578125" style="85" customWidth="1"/>
    <col min="7175" max="7175" width="11.28515625" style="85" customWidth="1"/>
    <col min="7176" max="7176" width="10.140625" style="85" bestFit="1" customWidth="1"/>
    <col min="7177" max="7177" width="9.5703125" style="85" customWidth="1"/>
    <col min="7178" max="7178" width="11.28515625" style="85" customWidth="1"/>
    <col min="7179" max="7179" width="10.5703125" style="85" customWidth="1"/>
    <col min="7180" max="7181" width="9.7109375" style="85" customWidth="1"/>
    <col min="7182" max="7182" width="11.28515625" style="85" bestFit="1" customWidth="1"/>
    <col min="7183" max="7183" width="20.85546875" style="85" customWidth="1"/>
    <col min="7184" max="7184" width="14.28515625" style="85" customWidth="1"/>
    <col min="7185" max="7185" width="10.140625" style="85" bestFit="1" customWidth="1"/>
    <col min="7186" max="7186" width="14.85546875" style="85" customWidth="1"/>
    <col min="7187" max="7426" width="9.140625" style="85"/>
    <col min="7427" max="7427" width="24.7109375" style="85" customWidth="1"/>
    <col min="7428" max="7428" width="10.7109375" style="85" customWidth="1"/>
    <col min="7429" max="7429" width="9.7109375" style="85" bestFit="1" customWidth="1"/>
    <col min="7430" max="7430" width="9.42578125" style="85" customWidth="1"/>
    <col min="7431" max="7431" width="11.28515625" style="85" customWidth="1"/>
    <col min="7432" max="7432" width="10.140625" style="85" bestFit="1" customWidth="1"/>
    <col min="7433" max="7433" width="9.5703125" style="85" customWidth="1"/>
    <col min="7434" max="7434" width="11.28515625" style="85" customWidth="1"/>
    <col min="7435" max="7435" width="10.5703125" style="85" customWidth="1"/>
    <col min="7436" max="7437" width="9.7109375" style="85" customWidth="1"/>
    <col min="7438" max="7438" width="11.28515625" style="85" bestFit="1" customWidth="1"/>
    <col min="7439" max="7439" width="20.85546875" style="85" customWidth="1"/>
    <col min="7440" max="7440" width="14.28515625" style="85" customWidth="1"/>
    <col min="7441" max="7441" width="10.140625" style="85" bestFit="1" customWidth="1"/>
    <col min="7442" max="7442" width="14.85546875" style="85" customWidth="1"/>
    <col min="7443" max="7682" width="9.140625" style="85"/>
    <col min="7683" max="7683" width="24.7109375" style="85" customWidth="1"/>
    <col min="7684" max="7684" width="10.7109375" style="85" customWidth="1"/>
    <col min="7685" max="7685" width="9.7109375" style="85" bestFit="1" customWidth="1"/>
    <col min="7686" max="7686" width="9.42578125" style="85" customWidth="1"/>
    <col min="7687" max="7687" width="11.28515625" style="85" customWidth="1"/>
    <col min="7688" max="7688" width="10.140625" style="85" bestFit="1" customWidth="1"/>
    <col min="7689" max="7689" width="9.5703125" style="85" customWidth="1"/>
    <col min="7690" max="7690" width="11.28515625" style="85" customWidth="1"/>
    <col min="7691" max="7691" width="10.5703125" style="85" customWidth="1"/>
    <col min="7692" max="7693" width="9.7109375" style="85" customWidth="1"/>
    <col min="7694" max="7694" width="11.28515625" style="85" bestFit="1" customWidth="1"/>
    <col min="7695" max="7695" width="20.85546875" style="85" customWidth="1"/>
    <col min="7696" max="7696" width="14.28515625" style="85" customWidth="1"/>
    <col min="7697" max="7697" width="10.140625" style="85" bestFit="1" customWidth="1"/>
    <col min="7698" max="7698" width="14.85546875" style="85" customWidth="1"/>
    <col min="7699" max="7938" width="9.140625" style="85"/>
    <col min="7939" max="7939" width="24.7109375" style="85" customWidth="1"/>
    <col min="7940" max="7940" width="10.7109375" style="85" customWidth="1"/>
    <col min="7941" max="7941" width="9.7109375" style="85" bestFit="1" customWidth="1"/>
    <col min="7942" max="7942" width="9.42578125" style="85" customWidth="1"/>
    <col min="7943" max="7943" width="11.28515625" style="85" customWidth="1"/>
    <col min="7944" max="7944" width="10.140625" style="85" bestFit="1" customWidth="1"/>
    <col min="7945" max="7945" width="9.5703125" style="85" customWidth="1"/>
    <col min="7946" max="7946" width="11.28515625" style="85" customWidth="1"/>
    <col min="7947" max="7947" width="10.5703125" style="85" customWidth="1"/>
    <col min="7948" max="7949" width="9.7109375" style="85" customWidth="1"/>
    <col min="7950" max="7950" width="11.28515625" style="85" bestFit="1" customWidth="1"/>
    <col min="7951" max="7951" width="20.85546875" style="85" customWidth="1"/>
    <col min="7952" max="7952" width="14.28515625" style="85" customWidth="1"/>
    <col min="7953" max="7953" width="10.140625" style="85" bestFit="1" customWidth="1"/>
    <col min="7954" max="7954" width="14.85546875" style="85" customWidth="1"/>
    <col min="7955" max="8194" width="9.140625" style="85"/>
    <col min="8195" max="8195" width="24.7109375" style="85" customWidth="1"/>
    <col min="8196" max="8196" width="10.7109375" style="85" customWidth="1"/>
    <col min="8197" max="8197" width="9.7109375" style="85" bestFit="1" customWidth="1"/>
    <col min="8198" max="8198" width="9.42578125" style="85" customWidth="1"/>
    <col min="8199" max="8199" width="11.28515625" style="85" customWidth="1"/>
    <col min="8200" max="8200" width="10.140625" style="85" bestFit="1" customWidth="1"/>
    <col min="8201" max="8201" width="9.5703125" style="85" customWidth="1"/>
    <col min="8202" max="8202" width="11.28515625" style="85" customWidth="1"/>
    <col min="8203" max="8203" width="10.5703125" style="85" customWidth="1"/>
    <col min="8204" max="8205" width="9.7109375" style="85" customWidth="1"/>
    <col min="8206" max="8206" width="11.28515625" style="85" bestFit="1" customWidth="1"/>
    <col min="8207" max="8207" width="20.85546875" style="85" customWidth="1"/>
    <col min="8208" max="8208" width="14.28515625" style="85" customWidth="1"/>
    <col min="8209" max="8209" width="10.140625" style="85" bestFit="1" customWidth="1"/>
    <col min="8210" max="8210" width="14.85546875" style="85" customWidth="1"/>
    <col min="8211" max="8450" width="9.140625" style="85"/>
    <col min="8451" max="8451" width="24.7109375" style="85" customWidth="1"/>
    <col min="8452" max="8452" width="10.7109375" style="85" customWidth="1"/>
    <col min="8453" max="8453" width="9.7109375" style="85" bestFit="1" customWidth="1"/>
    <col min="8454" max="8454" width="9.42578125" style="85" customWidth="1"/>
    <col min="8455" max="8455" width="11.28515625" style="85" customWidth="1"/>
    <col min="8456" max="8456" width="10.140625" style="85" bestFit="1" customWidth="1"/>
    <col min="8457" max="8457" width="9.5703125" style="85" customWidth="1"/>
    <col min="8458" max="8458" width="11.28515625" style="85" customWidth="1"/>
    <col min="8459" max="8459" width="10.5703125" style="85" customWidth="1"/>
    <col min="8460" max="8461" width="9.7109375" style="85" customWidth="1"/>
    <col min="8462" max="8462" width="11.28515625" style="85" bestFit="1" customWidth="1"/>
    <col min="8463" max="8463" width="20.85546875" style="85" customWidth="1"/>
    <col min="8464" max="8464" width="14.28515625" style="85" customWidth="1"/>
    <col min="8465" max="8465" width="10.140625" style="85" bestFit="1" customWidth="1"/>
    <col min="8466" max="8466" width="14.85546875" style="85" customWidth="1"/>
    <col min="8467" max="8706" width="9.140625" style="85"/>
    <col min="8707" max="8707" width="24.7109375" style="85" customWidth="1"/>
    <col min="8708" max="8708" width="10.7109375" style="85" customWidth="1"/>
    <col min="8709" max="8709" width="9.7109375" style="85" bestFit="1" customWidth="1"/>
    <col min="8710" max="8710" width="9.42578125" style="85" customWidth="1"/>
    <col min="8711" max="8711" width="11.28515625" style="85" customWidth="1"/>
    <col min="8712" max="8712" width="10.140625" style="85" bestFit="1" customWidth="1"/>
    <col min="8713" max="8713" width="9.5703125" style="85" customWidth="1"/>
    <col min="8714" max="8714" width="11.28515625" style="85" customWidth="1"/>
    <col min="8715" max="8715" width="10.5703125" style="85" customWidth="1"/>
    <col min="8716" max="8717" width="9.7109375" style="85" customWidth="1"/>
    <col min="8718" max="8718" width="11.28515625" style="85" bestFit="1" customWidth="1"/>
    <col min="8719" max="8719" width="20.85546875" style="85" customWidth="1"/>
    <col min="8720" max="8720" width="14.28515625" style="85" customWidth="1"/>
    <col min="8721" max="8721" width="10.140625" style="85" bestFit="1" customWidth="1"/>
    <col min="8722" max="8722" width="14.85546875" style="85" customWidth="1"/>
    <col min="8723" max="8962" width="9.140625" style="85"/>
    <col min="8963" max="8963" width="24.7109375" style="85" customWidth="1"/>
    <col min="8964" max="8964" width="10.7109375" style="85" customWidth="1"/>
    <col min="8965" max="8965" width="9.7109375" style="85" bestFit="1" customWidth="1"/>
    <col min="8966" max="8966" width="9.42578125" style="85" customWidth="1"/>
    <col min="8967" max="8967" width="11.28515625" style="85" customWidth="1"/>
    <col min="8968" max="8968" width="10.140625" style="85" bestFit="1" customWidth="1"/>
    <col min="8969" max="8969" width="9.5703125" style="85" customWidth="1"/>
    <col min="8970" max="8970" width="11.28515625" style="85" customWidth="1"/>
    <col min="8971" max="8971" width="10.5703125" style="85" customWidth="1"/>
    <col min="8972" max="8973" width="9.7109375" style="85" customWidth="1"/>
    <col min="8974" max="8974" width="11.28515625" style="85" bestFit="1" customWidth="1"/>
    <col min="8975" max="8975" width="20.85546875" style="85" customWidth="1"/>
    <col min="8976" max="8976" width="14.28515625" style="85" customWidth="1"/>
    <col min="8977" max="8977" width="10.140625" style="85" bestFit="1" customWidth="1"/>
    <col min="8978" max="8978" width="14.85546875" style="85" customWidth="1"/>
    <col min="8979" max="9218" width="9.140625" style="85"/>
    <col min="9219" max="9219" width="24.7109375" style="85" customWidth="1"/>
    <col min="9220" max="9220" width="10.7109375" style="85" customWidth="1"/>
    <col min="9221" max="9221" width="9.7109375" style="85" bestFit="1" customWidth="1"/>
    <col min="9222" max="9222" width="9.42578125" style="85" customWidth="1"/>
    <col min="9223" max="9223" width="11.28515625" style="85" customWidth="1"/>
    <col min="9224" max="9224" width="10.140625" style="85" bestFit="1" customWidth="1"/>
    <col min="9225" max="9225" width="9.5703125" style="85" customWidth="1"/>
    <col min="9226" max="9226" width="11.28515625" style="85" customWidth="1"/>
    <col min="9227" max="9227" width="10.5703125" style="85" customWidth="1"/>
    <col min="9228" max="9229" width="9.7109375" style="85" customWidth="1"/>
    <col min="9230" max="9230" width="11.28515625" style="85" bestFit="1" customWidth="1"/>
    <col min="9231" max="9231" width="20.85546875" style="85" customWidth="1"/>
    <col min="9232" max="9232" width="14.28515625" style="85" customWidth="1"/>
    <col min="9233" max="9233" width="10.140625" style="85" bestFit="1" customWidth="1"/>
    <col min="9234" max="9234" width="14.85546875" style="85" customWidth="1"/>
    <col min="9235" max="9474" width="9.140625" style="85"/>
    <col min="9475" max="9475" width="24.7109375" style="85" customWidth="1"/>
    <col min="9476" max="9476" width="10.7109375" style="85" customWidth="1"/>
    <col min="9477" max="9477" width="9.7109375" style="85" bestFit="1" customWidth="1"/>
    <col min="9478" max="9478" width="9.42578125" style="85" customWidth="1"/>
    <col min="9479" max="9479" width="11.28515625" style="85" customWidth="1"/>
    <col min="9480" max="9480" width="10.140625" style="85" bestFit="1" customWidth="1"/>
    <col min="9481" max="9481" width="9.5703125" style="85" customWidth="1"/>
    <col min="9482" max="9482" width="11.28515625" style="85" customWidth="1"/>
    <col min="9483" max="9483" width="10.5703125" style="85" customWidth="1"/>
    <col min="9484" max="9485" width="9.7109375" style="85" customWidth="1"/>
    <col min="9486" max="9486" width="11.28515625" style="85" bestFit="1" customWidth="1"/>
    <col min="9487" max="9487" width="20.85546875" style="85" customWidth="1"/>
    <col min="9488" max="9488" width="14.28515625" style="85" customWidth="1"/>
    <col min="9489" max="9489" width="10.140625" style="85" bestFit="1" customWidth="1"/>
    <col min="9490" max="9490" width="14.85546875" style="85" customWidth="1"/>
    <col min="9491" max="9730" width="9.140625" style="85"/>
    <col min="9731" max="9731" width="24.7109375" style="85" customWidth="1"/>
    <col min="9732" max="9732" width="10.7109375" style="85" customWidth="1"/>
    <col min="9733" max="9733" width="9.7109375" style="85" bestFit="1" customWidth="1"/>
    <col min="9734" max="9734" width="9.42578125" style="85" customWidth="1"/>
    <col min="9735" max="9735" width="11.28515625" style="85" customWidth="1"/>
    <col min="9736" max="9736" width="10.140625" style="85" bestFit="1" customWidth="1"/>
    <col min="9737" max="9737" width="9.5703125" style="85" customWidth="1"/>
    <col min="9738" max="9738" width="11.28515625" style="85" customWidth="1"/>
    <col min="9739" max="9739" width="10.5703125" style="85" customWidth="1"/>
    <col min="9740" max="9741" width="9.7109375" style="85" customWidth="1"/>
    <col min="9742" max="9742" width="11.28515625" style="85" bestFit="1" customWidth="1"/>
    <col min="9743" max="9743" width="20.85546875" style="85" customWidth="1"/>
    <col min="9744" max="9744" width="14.28515625" style="85" customWidth="1"/>
    <col min="9745" max="9745" width="10.140625" style="85" bestFit="1" customWidth="1"/>
    <col min="9746" max="9746" width="14.85546875" style="85" customWidth="1"/>
    <col min="9747" max="9986" width="9.140625" style="85"/>
    <col min="9987" max="9987" width="24.7109375" style="85" customWidth="1"/>
    <col min="9988" max="9988" width="10.7109375" style="85" customWidth="1"/>
    <col min="9989" max="9989" width="9.7109375" style="85" bestFit="1" customWidth="1"/>
    <col min="9990" max="9990" width="9.42578125" style="85" customWidth="1"/>
    <col min="9991" max="9991" width="11.28515625" style="85" customWidth="1"/>
    <col min="9992" max="9992" width="10.140625" style="85" bestFit="1" customWidth="1"/>
    <col min="9993" max="9993" width="9.5703125" style="85" customWidth="1"/>
    <col min="9994" max="9994" width="11.28515625" style="85" customWidth="1"/>
    <col min="9995" max="9995" width="10.5703125" style="85" customWidth="1"/>
    <col min="9996" max="9997" width="9.7109375" style="85" customWidth="1"/>
    <col min="9998" max="9998" width="11.28515625" style="85" bestFit="1" customWidth="1"/>
    <col min="9999" max="9999" width="20.85546875" style="85" customWidth="1"/>
    <col min="10000" max="10000" width="14.28515625" style="85" customWidth="1"/>
    <col min="10001" max="10001" width="10.140625" style="85" bestFit="1" customWidth="1"/>
    <col min="10002" max="10002" width="14.85546875" style="85" customWidth="1"/>
    <col min="10003" max="10242" width="9.140625" style="85"/>
    <col min="10243" max="10243" width="24.7109375" style="85" customWidth="1"/>
    <col min="10244" max="10244" width="10.7109375" style="85" customWidth="1"/>
    <col min="10245" max="10245" width="9.7109375" style="85" bestFit="1" customWidth="1"/>
    <col min="10246" max="10246" width="9.42578125" style="85" customWidth="1"/>
    <col min="10247" max="10247" width="11.28515625" style="85" customWidth="1"/>
    <col min="10248" max="10248" width="10.140625" style="85" bestFit="1" customWidth="1"/>
    <col min="10249" max="10249" width="9.5703125" style="85" customWidth="1"/>
    <col min="10250" max="10250" width="11.28515625" style="85" customWidth="1"/>
    <col min="10251" max="10251" width="10.5703125" style="85" customWidth="1"/>
    <col min="10252" max="10253" width="9.7109375" style="85" customWidth="1"/>
    <col min="10254" max="10254" width="11.28515625" style="85" bestFit="1" customWidth="1"/>
    <col min="10255" max="10255" width="20.85546875" style="85" customWidth="1"/>
    <col min="10256" max="10256" width="14.28515625" style="85" customWidth="1"/>
    <col min="10257" max="10257" width="10.140625" style="85" bestFit="1" customWidth="1"/>
    <col min="10258" max="10258" width="14.85546875" style="85" customWidth="1"/>
    <col min="10259" max="10498" width="9.140625" style="85"/>
    <col min="10499" max="10499" width="24.7109375" style="85" customWidth="1"/>
    <col min="10500" max="10500" width="10.7109375" style="85" customWidth="1"/>
    <col min="10501" max="10501" width="9.7109375" style="85" bestFit="1" customWidth="1"/>
    <col min="10502" max="10502" width="9.42578125" style="85" customWidth="1"/>
    <col min="10503" max="10503" width="11.28515625" style="85" customWidth="1"/>
    <col min="10504" max="10504" width="10.140625" style="85" bestFit="1" customWidth="1"/>
    <col min="10505" max="10505" width="9.5703125" style="85" customWidth="1"/>
    <col min="10506" max="10506" width="11.28515625" style="85" customWidth="1"/>
    <col min="10507" max="10507" width="10.5703125" style="85" customWidth="1"/>
    <col min="10508" max="10509" width="9.7109375" style="85" customWidth="1"/>
    <col min="10510" max="10510" width="11.28515625" style="85" bestFit="1" customWidth="1"/>
    <col min="10511" max="10511" width="20.85546875" style="85" customWidth="1"/>
    <col min="10512" max="10512" width="14.28515625" style="85" customWidth="1"/>
    <col min="10513" max="10513" width="10.140625" style="85" bestFit="1" customWidth="1"/>
    <col min="10514" max="10514" width="14.85546875" style="85" customWidth="1"/>
    <col min="10515" max="10754" width="9.140625" style="85"/>
    <col min="10755" max="10755" width="24.7109375" style="85" customWidth="1"/>
    <col min="10756" max="10756" width="10.7109375" style="85" customWidth="1"/>
    <col min="10757" max="10757" width="9.7109375" style="85" bestFit="1" customWidth="1"/>
    <col min="10758" max="10758" width="9.42578125" style="85" customWidth="1"/>
    <col min="10759" max="10759" width="11.28515625" style="85" customWidth="1"/>
    <col min="10760" max="10760" width="10.140625" style="85" bestFit="1" customWidth="1"/>
    <col min="10761" max="10761" width="9.5703125" style="85" customWidth="1"/>
    <col min="10762" max="10762" width="11.28515625" style="85" customWidth="1"/>
    <col min="10763" max="10763" width="10.5703125" style="85" customWidth="1"/>
    <col min="10764" max="10765" width="9.7109375" style="85" customWidth="1"/>
    <col min="10766" max="10766" width="11.28515625" style="85" bestFit="1" customWidth="1"/>
    <col min="10767" max="10767" width="20.85546875" style="85" customWidth="1"/>
    <col min="10768" max="10768" width="14.28515625" style="85" customWidth="1"/>
    <col min="10769" max="10769" width="10.140625" style="85" bestFit="1" customWidth="1"/>
    <col min="10770" max="10770" width="14.85546875" style="85" customWidth="1"/>
    <col min="10771" max="11010" width="9.140625" style="85"/>
    <col min="11011" max="11011" width="24.7109375" style="85" customWidth="1"/>
    <col min="11012" max="11012" width="10.7109375" style="85" customWidth="1"/>
    <col min="11013" max="11013" width="9.7109375" style="85" bestFit="1" customWidth="1"/>
    <col min="11014" max="11014" width="9.42578125" style="85" customWidth="1"/>
    <col min="11015" max="11015" width="11.28515625" style="85" customWidth="1"/>
    <col min="11016" max="11016" width="10.140625" style="85" bestFit="1" customWidth="1"/>
    <col min="11017" max="11017" width="9.5703125" style="85" customWidth="1"/>
    <col min="11018" max="11018" width="11.28515625" style="85" customWidth="1"/>
    <col min="11019" max="11019" width="10.5703125" style="85" customWidth="1"/>
    <col min="11020" max="11021" width="9.7109375" style="85" customWidth="1"/>
    <col min="11022" max="11022" width="11.28515625" style="85" bestFit="1" customWidth="1"/>
    <col min="11023" max="11023" width="20.85546875" style="85" customWidth="1"/>
    <col min="11024" max="11024" width="14.28515625" style="85" customWidth="1"/>
    <col min="11025" max="11025" width="10.140625" style="85" bestFit="1" customWidth="1"/>
    <col min="11026" max="11026" width="14.85546875" style="85" customWidth="1"/>
    <col min="11027" max="11266" width="9.140625" style="85"/>
    <col min="11267" max="11267" width="24.7109375" style="85" customWidth="1"/>
    <col min="11268" max="11268" width="10.7109375" style="85" customWidth="1"/>
    <col min="11269" max="11269" width="9.7109375" style="85" bestFit="1" customWidth="1"/>
    <col min="11270" max="11270" width="9.42578125" style="85" customWidth="1"/>
    <col min="11271" max="11271" width="11.28515625" style="85" customWidth="1"/>
    <col min="11272" max="11272" width="10.140625" style="85" bestFit="1" customWidth="1"/>
    <col min="11273" max="11273" width="9.5703125" style="85" customWidth="1"/>
    <col min="11274" max="11274" width="11.28515625" style="85" customWidth="1"/>
    <col min="11275" max="11275" width="10.5703125" style="85" customWidth="1"/>
    <col min="11276" max="11277" width="9.7109375" style="85" customWidth="1"/>
    <col min="11278" max="11278" width="11.28515625" style="85" bestFit="1" customWidth="1"/>
    <col min="11279" max="11279" width="20.85546875" style="85" customWidth="1"/>
    <col min="11280" max="11280" width="14.28515625" style="85" customWidth="1"/>
    <col min="11281" max="11281" width="10.140625" style="85" bestFit="1" customWidth="1"/>
    <col min="11282" max="11282" width="14.85546875" style="85" customWidth="1"/>
    <col min="11283" max="11522" width="9.140625" style="85"/>
    <col min="11523" max="11523" width="24.7109375" style="85" customWidth="1"/>
    <col min="11524" max="11524" width="10.7109375" style="85" customWidth="1"/>
    <col min="11525" max="11525" width="9.7109375" style="85" bestFit="1" customWidth="1"/>
    <col min="11526" max="11526" width="9.42578125" style="85" customWidth="1"/>
    <col min="11527" max="11527" width="11.28515625" style="85" customWidth="1"/>
    <col min="11528" max="11528" width="10.140625" style="85" bestFit="1" customWidth="1"/>
    <col min="11529" max="11529" width="9.5703125" style="85" customWidth="1"/>
    <col min="11530" max="11530" width="11.28515625" style="85" customWidth="1"/>
    <col min="11531" max="11531" width="10.5703125" style="85" customWidth="1"/>
    <col min="11532" max="11533" width="9.7109375" style="85" customWidth="1"/>
    <col min="11534" max="11534" width="11.28515625" style="85" bestFit="1" customWidth="1"/>
    <col min="11535" max="11535" width="20.85546875" style="85" customWidth="1"/>
    <col min="11536" max="11536" width="14.28515625" style="85" customWidth="1"/>
    <col min="11537" max="11537" width="10.140625" style="85" bestFit="1" customWidth="1"/>
    <col min="11538" max="11538" width="14.85546875" style="85" customWidth="1"/>
    <col min="11539" max="11778" width="9.140625" style="85"/>
    <col min="11779" max="11779" width="24.7109375" style="85" customWidth="1"/>
    <col min="11780" max="11780" width="10.7109375" style="85" customWidth="1"/>
    <col min="11781" max="11781" width="9.7109375" style="85" bestFit="1" customWidth="1"/>
    <col min="11782" max="11782" width="9.42578125" style="85" customWidth="1"/>
    <col min="11783" max="11783" width="11.28515625" style="85" customWidth="1"/>
    <col min="11784" max="11784" width="10.140625" style="85" bestFit="1" customWidth="1"/>
    <col min="11785" max="11785" width="9.5703125" style="85" customWidth="1"/>
    <col min="11786" max="11786" width="11.28515625" style="85" customWidth="1"/>
    <col min="11787" max="11787" width="10.5703125" style="85" customWidth="1"/>
    <col min="11788" max="11789" width="9.7109375" style="85" customWidth="1"/>
    <col min="11790" max="11790" width="11.28515625" style="85" bestFit="1" customWidth="1"/>
    <col min="11791" max="11791" width="20.85546875" style="85" customWidth="1"/>
    <col min="11792" max="11792" width="14.28515625" style="85" customWidth="1"/>
    <col min="11793" max="11793" width="10.140625" style="85" bestFit="1" customWidth="1"/>
    <col min="11794" max="11794" width="14.85546875" style="85" customWidth="1"/>
    <col min="11795" max="12034" width="9.140625" style="85"/>
    <col min="12035" max="12035" width="24.7109375" style="85" customWidth="1"/>
    <col min="12036" max="12036" width="10.7109375" style="85" customWidth="1"/>
    <col min="12037" max="12037" width="9.7109375" style="85" bestFit="1" customWidth="1"/>
    <col min="12038" max="12038" width="9.42578125" style="85" customWidth="1"/>
    <col min="12039" max="12039" width="11.28515625" style="85" customWidth="1"/>
    <col min="12040" max="12040" width="10.140625" style="85" bestFit="1" customWidth="1"/>
    <col min="12041" max="12041" width="9.5703125" style="85" customWidth="1"/>
    <col min="12042" max="12042" width="11.28515625" style="85" customWidth="1"/>
    <col min="12043" max="12043" width="10.5703125" style="85" customWidth="1"/>
    <col min="12044" max="12045" width="9.7109375" style="85" customWidth="1"/>
    <col min="12046" max="12046" width="11.28515625" style="85" bestFit="1" customWidth="1"/>
    <col min="12047" max="12047" width="20.85546875" style="85" customWidth="1"/>
    <col min="12048" max="12048" width="14.28515625" style="85" customWidth="1"/>
    <col min="12049" max="12049" width="10.140625" style="85" bestFit="1" customWidth="1"/>
    <col min="12050" max="12050" width="14.85546875" style="85" customWidth="1"/>
    <col min="12051" max="12290" width="9.140625" style="85"/>
    <col min="12291" max="12291" width="24.7109375" style="85" customWidth="1"/>
    <col min="12292" max="12292" width="10.7109375" style="85" customWidth="1"/>
    <col min="12293" max="12293" width="9.7109375" style="85" bestFit="1" customWidth="1"/>
    <col min="12294" max="12294" width="9.42578125" style="85" customWidth="1"/>
    <col min="12295" max="12295" width="11.28515625" style="85" customWidth="1"/>
    <col min="12296" max="12296" width="10.140625" style="85" bestFit="1" customWidth="1"/>
    <col min="12297" max="12297" width="9.5703125" style="85" customWidth="1"/>
    <col min="12298" max="12298" width="11.28515625" style="85" customWidth="1"/>
    <col min="12299" max="12299" width="10.5703125" style="85" customWidth="1"/>
    <col min="12300" max="12301" width="9.7109375" style="85" customWidth="1"/>
    <col min="12302" max="12302" width="11.28515625" style="85" bestFit="1" customWidth="1"/>
    <col min="12303" max="12303" width="20.85546875" style="85" customWidth="1"/>
    <col min="12304" max="12304" width="14.28515625" style="85" customWidth="1"/>
    <col min="12305" max="12305" width="10.140625" style="85" bestFit="1" customWidth="1"/>
    <col min="12306" max="12306" width="14.85546875" style="85" customWidth="1"/>
    <col min="12307" max="12546" width="9.140625" style="85"/>
    <col min="12547" max="12547" width="24.7109375" style="85" customWidth="1"/>
    <col min="12548" max="12548" width="10.7109375" style="85" customWidth="1"/>
    <col min="12549" max="12549" width="9.7109375" style="85" bestFit="1" customWidth="1"/>
    <col min="12550" max="12550" width="9.42578125" style="85" customWidth="1"/>
    <col min="12551" max="12551" width="11.28515625" style="85" customWidth="1"/>
    <col min="12552" max="12552" width="10.140625" style="85" bestFit="1" customWidth="1"/>
    <col min="12553" max="12553" width="9.5703125" style="85" customWidth="1"/>
    <col min="12554" max="12554" width="11.28515625" style="85" customWidth="1"/>
    <col min="12555" max="12555" width="10.5703125" style="85" customWidth="1"/>
    <col min="12556" max="12557" width="9.7109375" style="85" customWidth="1"/>
    <col min="12558" max="12558" width="11.28515625" style="85" bestFit="1" customWidth="1"/>
    <col min="12559" max="12559" width="20.85546875" style="85" customWidth="1"/>
    <col min="12560" max="12560" width="14.28515625" style="85" customWidth="1"/>
    <col min="12561" max="12561" width="10.140625" style="85" bestFit="1" customWidth="1"/>
    <col min="12562" max="12562" width="14.85546875" style="85" customWidth="1"/>
    <col min="12563" max="12802" width="9.140625" style="85"/>
    <col min="12803" max="12803" width="24.7109375" style="85" customWidth="1"/>
    <col min="12804" max="12804" width="10.7109375" style="85" customWidth="1"/>
    <col min="12805" max="12805" width="9.7109375" style="85" bestFit="1" customWidth="1"/>
    <col min="12806" max="12806" width="9.42578125" style="85" customWidth="1"/>
    <col min="12807" max="12807" width="11.28515625" style="85" customWidth="1"/>
    <col min="12808" max="12808" width="10.140625" style="85" bestFit="1" customWidth="1"/>
    <col min="12809" max="12809" width="9.5703125" style="85" customWidth="1"/>
    <col min="12810" max="12810" width="11.28515625" style="85" customWidth="1"/>
    <col min="12811" max="12811" width="10.5703125" style="85" customWidth="1"/>
    <col min="12812" max="12813" width="9.7109375" style="85" customWidth="1"/>
    <col min="12814" max="12814" width="11.28515625" style="85" bestFit="1" customWidth="1"/>
    <col min="12815" max="12815" width="20.85546875" style="85" customWidth="1"/>
    <col min="12816" max="12816" width="14.28515625" style="85" customWidth="1"/>
    <col min="12817" max="12817" width="10.140625" style="85" bestFit="1" customWidth="1"/>
    <col min="12818" max="12818" width="14.85546875" style="85" customWidth="1"/>
    <col min="12819" max="13058" width="9.140625" style="85"/>
    <col min="13059" max="13059" width="24.7109375" style="85" customWidth="1"/>
    <col min="13060" max="13060" width="10.7109375" style="85" customWidth="1"/>
    <col min="13061" max="13061" width="9.7109375" style="85" bestFit="1" customWidth="1"/>
    <col min="13062" max="13062" width="9.42578125" style="85" customWidth="1"/>
    <col min="13063" max="13063" width="11.28515625" style="85" customWidth="1"/>
    <col min="13064" max="13064" width="10.140625" style="85" bestFit="1" customWidth="1"/>
    <col min="13065" max="13065" width="9.5703125" style="85" customWidth="1"/>
    <col min="13066" max="13066" width="11.28515625" style="85" customWidth="1"/>
    <col min="13067" max="13067" width="10.5703125" style="85" customWidth="1"/>
    <col min="13068" max="13069" width="9.7109375" style="85" customWidth="1"/>
    <col min="13070" max="13070" width="11.28515625" style="85" bestFit="1" customWidth="1"/>
    <col min="13071" max="13071" width="20.85546875" style="85" customWidth="1"/>
    <col min="13072" max="13072" width="14.28515625" style="85" customWidth="1"/>
    <col min="13073" max="13073" width="10.140625" style="85" bestFit="1" customWidth="1"/>
    <col min="13074" max="13074" width="14.85546875" style="85" customWidth="1"/>
    <col min="13075" max="13314" width="9.140625" style="85"/>
    <col min="13315" max="13315" width="24.7109375" style="85" customWidth="1"/>
    <col min="13316" max="13316" width="10.7109375" style="85" customWidth="1"/>
    <col min="13317" max="13317" width="9.7109375" style="85" bestFit="1" customWidth="1"/>
    <col min="13318" max="13318" width="9.42578125" style="85" customWidth="1"/>
    <col min="13319" max="13319" width="11.28515625" style="85" customWidth="1"/>
    <col min="13320" max="13320" width="10.140625" style="85" bestFit="1" customWidth="1"/>
    <col min="13321" max="13321" width="9.5703125" style="85" customWidth="1"/>
    <col min="13322" max="13322" width="11.28515625" style="85" customWidth="1"/>
    <col min="13323" max="13323" width="10.5703125" style="85" customWidth="1"/>
    <col min="13324" max="13325" width="9.7109375" style="85" customWidth="1"/>
    <col min="13326" max="13326" width="11.28515625" style="85" bestFit="1" customWidth="1"/>
    <col min="13327" max="13327" width="20.85546875" style="85" customWidth="1"/>
    <col min="13328" max="13328" width="14.28515625" style="85" customWidth="1"/>
    <col min="13329" max="13329" width="10.140625" style="85" bestFit="1" customWidth="1"/>
    <col min="13330" max="13330" width="14.85546875" style="85" customWidth="1"/>
    <col min="13331" max="13570" width="9.140625" style="85"/>
    <col min="13571" max="13571" width="24.7109375" style="85" customWidth="1"/>
    <col min="13572" max="13572" width="10.7109375" style="85" customWidth="1"/>
    <col min="13573" max="13573" width="9.7109375" style="85" bestFit="1" customWidth="1"/>
    <col min="13574" max="13574" width="9.42578125" style="85" customWidth="1"/>
    <col min="13575" max="13575" width="11.28515625" style="85" customWidth="1"/>
    <col min="13576" max="13576" width="10.140625" style="85" bestFit="1" customWidth="1"/>
    <col min="13577" max="13577" width="9.5703125" style="85" customWidth="1"/>
    <col min="13578" max="13578" width="11.28515625" style="85" customWidth="1"/>
    <col min="13579" max="13579" width="10.5703125" style="85" customWidth="1"/>
    <col min="13580" max="13581" width="9.7109375" style="85" customWidth="1"/>
    <col min="13582" max="13582" width="11.28515625" style="85" bestFit="1" customWidth="1"/>
    <col min="13583" max="13583" width="20.85546875" style="85" customWidth="1"/>
    <col min="13584" max="13584" width="14.28515625" style="85" customWidth="1"/>
    <col min="13585" max="13585" width="10.140625" style="85" bestFit="1" customWidth="1"/>
    <col min="13586" max="13586" width="14.85546875" style="85" customWidth="1"/>
    <col min="13587" max="13826" width="9.140625" style="85"/>
    <col min="13827" max="13827" width="24.7109375" style="85" customWidth="1"/>
    <col min="13828" max="13828" width="10.7109375" style="85" customWidth="1"/>
    <col min="13829" max="13829" width="9.7109375" style="85" bestFit="1" customWidth="1"/>
    <col min="13830" max="13830" width="9.42578125" style="85" customWidth="1"/>
    <col min="13831" max="13831" width="11.28515625" style="85" customWidth="1"/>
    <col min="13832" max="13832" width="10.140625" style="85" bestFit="1" customWidth="1"/>
    <col min="13833" max="13833" width="9.5703125" style="85" customWidth="1"/>
    <col min="13834" max="13834" width="11.28515625" style="85" customWidth="1"/>
    <col min="13835" max="13835" width="10.5703125" style="85" customWidth="1"/>
    <col min="13836" max="13837" width="9.7109375" style="85" customWidth="1"/>
    <col min="13838" max="13838" width="11.28515625" style="85" bestFit="1" customWidth="1"/>
    <col min="13839" max="13839" width="20.85546875" style="85" customWidth="1"/>
    <col min="13840" max="13840" width="14.28515625" style="85" customWidth="1"/>
    <col min="13841" max="13841" width="10.140625" style="85" bestFit="1" customWidth="1"/>
    <col min="13842" max="13842" width="14.85546875" style="85" customWidth="1"/>
    <col min="13843" max="14082" width="9.140625" style="85"/>
    <col min="14083" max="14083" width="24.7109375" style="85" customWidth="1"/>
    <col min="14084" max="14084" width="10.7109375" style="85" customWidth="1"/>
    <col min="14085" max="14085" width="9.7109375" style="85" bestFit="1" customWidth="1"/>
    <col min="14086" max="14086" width="9.42578125" style="85" customWidth="1"/>
    <col min="14087" max="14087" width="11.28515625" style="85" customWidth="1"/>
    <col min="14088" max="14088" width="10.140625" style="85" bestFit="1" customWidth="1"/>
    <col min="14089" max="14089" width="9.5703125" style="85" customWidth="1"/>
    <col min="14090" max="14090" width="11.28515625" style="85" customWidth="1"/>
    <col min="14091" max="14091" width="10.5703125" style="85" customWidth="1"/>
    <col min="14092" max="14093" width="9.7109375" style="85" customWidth="1"/>
    <col min="14094" max="14094" width="11.28515625" style="85" bestFit="1" customWidth="1"/>
    <col min="14095" max="14095" width="20.85546875" style="85" customWidth="1"/>
    <col min="14096" max="14096" width="14.28515625" style="85" customWidth="1"/>
    <col min="14097" max="14097" width="10.140625" style="85" bestFit="1" customWidth="1"/>
    <col min="14098" max="14098" width="14.85546875" style="85" customWidth="1"/>
    <col min="14099" max="14338" width="9.140625" style="85"/>
    <col min="14339" max="14339" width="24.7109375" style="85" customWidth="1"/>
    <col min="14340" max="14340" width="10.7109375" style="85" customWidth="1"/>
    <col min="14341" max="14341" width="9.7109375" style="85" bestFit="1" customWidth="1"/>
    <col min="14342" max="14342" width="9.42578125" style="85" customWidth="1"/>
    <col min="14343" max="14343" width="11.28515625" style="85" customWidth="1"/>
    <col min="14344" max="14344" width="10.140625" style="85" bestFit="1" customWidth="1"/>
    <col min="14345" max="14345" width="9.5703125" style="85" customWidth="1"/>
    <col min="14346" max="14346" width="11.28515625" style="85" customWidth="1"/>
    <col min="14347" max="14347" width="10.5703125" style="85" customWidth="1"/>
    <col min="14348" max="14349" width="9.7109375" style="85" customWidth="1"/>
    <col min="14350" max="14350" width="11.28515625" style="85" bestFit="1" customWidth="1"/>
    <col min="14351" max="14351" width="20.85546875" style="85" customWidth="1"/>
    <col min="14352" max="14352" width="14.28515625" style="85" customWidth="1"/>
    <col min="14353" max="14353" width="10.140625" style="85" bestFit="1" customWidth="1"/>
    <col min="14354" max="14354" width="14.85546875" style="85" customWidth="1"/>
    <col min="14355" max="14594" width="9.140625" style="85"/>
    <col min="14595" max="14595" width="24.7109375" style="85" customWidth="1"/>
    <col min="14596" max="14596" width="10.7109375" style="85" customWidth="1"/>
    <col min="14597" max="14597" width="9.7109375" style="85" bestFit="1" customWidth="1"/>
    <col min="14598" max="14598" width="9.42578125" style="85" customWidth="1"/>
    <col min="14599" max="14599" width="11.28515625" style="85" customWidth="1"/>
    <col min="14600" max="14600" width="10.140625" style="85" bestFit="1" customWidth="1"/>
    <col min="14601" max="14601" width="9.5703125" style="85" customWidth="1"/>
    <col min="14602" max="14602" width="11.28515625" style="85" customWidth="1"/>
    <col min="14603" max="14603" width="10.5703125" style="85" customWidth="1"/>
    <col min="14604" max="14605" width="9.7109375" style="85" customWidth="1"/>
    <col min="14606" max="14606" width="11.28515625" style="85" bestFit="1" customWidth="1"/>
    <col min="14607" max="14607" width="20.85546875" style="85" customWidth="1"/>
    <col min="14608" max="14608" width="14.28515625" style="85" customWidth="1"/>
    <col min="14609" max="14609" width="10.140625" style="85" bestFit="1" customWidth="1"/>
    <col min="14610" max="14610" width="14.85546875" style="85" customWidth="1"/>
    <col min="14611" max="14850" width="9.140625" style="85"/>
    <col min="14851" max="14851" width="24.7109375" style="85" customWidth="1"/>
    <col min="14852" max="14852" width="10.7109375" style="85" customWidth="1"/>
    <col min="14853" max="14853" width="9.7109375" style="85" bestFit="1" customWidth="1"/>
    <col min="14854" max="14854" width="9.42578125" style="85" customWidth="1"/>
    <col min="14855" max="14855" width="11.28515625" style="85" customWidth="1"/>
    <col min="14856" max="14856" width="10.140625" style="85" bestFit="1" customWidth="1"/>
    <col min="14857" max="14857" width="9.5703125" style="85" customWidth="1"/>
    <col min="14858" max="14858" width="11.28515625" style="85" customWidth="1"/>
    <col min="14859" max="14859" width="10.5703125" style="85" customWidth="1"/>
    <col min="14860" max="14861" width="9.7109375" style="85" customWidth="1"/>
    <col min="14862" max="14862" width="11.28515625" style="85" bestFit="1" customWidth="1"/>
    <col min="14863" max="14863" width="20.85546875" style="85" customWidth="1"/>
    <col min="14864" max="14864" width="14.28515625" style="85" customWidth="1"/>
    <col min="14865" max="14865" width="10.140625" style="85" bestFit="1" customWidth="1"/>
    <col min="14866" max="14866" width="14.85546875" style="85" customWidth="1"/>
    <col min="14867" max="15106" width="9.140625" style="85"/>
    <col min="15107" max="15107" width="24.7109375" style="85" customWidth="1"/>
    <col min="15108" max="15108" width="10.7109375" style="85" customWidth="1"/>
    <col min="15109" max="15109" width="9.7109375" style="85" bestFit="1" customWidth="1"/>
    <col min="15110" max="15110" width="9.42578125" style="85" customWidth="1"/>
    <col min="15111" max="15111" width="11.28515625" style="85" customWidth="1"/>
    <col min="15112" max="15112" width="10.140625" style="85" bestFit="1" customWidth="1"/>
    <col min="15113" max="15113" width="9.5703125" style="85" customWidth="1"/>
    <col min="15114" max="15114" width="11.28515625" style="85" customWidth="1"/>
    <col min="15115" max="15115" width="10.5703125" style="85" customWidth="1"/>
    <col min="15116" max="15117" width="9.7109375" style="85" customWidth="1"/>
    <col min="15118" max="15118" width="11.28515625" style="85" bestFit="1" customWidth="1"/>
    <col min="15119" max="15119" width="20.85546875" style="85" customWidth="1"/>
    <col min="15120" max="15120" width="14.28515625" style="85" customWidth="1"/>
    <col min="15121" max="15121" width="10.140625" style="85" bestFit="1" customWidth="1"/>
    <col min="15122" max="15122" width="14.85546875" style="85" customWidth="1"/>
    <col min="15123" max="15362" width="9.140625" style="85"/>
    <col min="15363" max="15363" width="24.7109375" style="85" customWidth="1"/>
    <col min="15364" max="15364" width="10.7109375" style="85" customWidth="1"/>
    <col min="15365" max="15365" width="9.7109375" style="85" bestFit="1" customWidth="1"/>
    <col min="15366" max="15366" width="9.42578125" style="85" customWidth="1"/>
    <col min="15367" max="15367" width="11.28515625" style="85" customWidth="1"/>
    <col min="15368" max="15368" width="10.140625" style="85" bestFit="1" customWidth="1"/>
    <col min="15369" max="15369" width="9.5703125" style="85" customWidth="1"/>
    <col min="15370" max="15370" width="11.28515625" style="85" customWidth="1"/>
    <col min="15371" max="15371" width="10.5703125" style="85" customWidth="1"/>
    <col min="15372" max="15373" width="9.7109375" style="85" customWidth="1"/>
    <col min="15374" max="15374" width="11.28515625" style="85" bestFit="1" customWidth="1"/>
    <col min="15375" max="15375" width="20.85546875" style="85" customWidth="1"/>
    <col min="15376" max="15376" width="14.28515625" style="85" customWidth="1"/>
    <col min="15377" max="15377" width="10.140625" style="85" bestFit="1" customWidth="1"/>
    <col min="15378" max="15378" width="14.85546875" style="85" customWidth="1"/>
    <col min="15379" max="15618" width="9.140625" style="85"/>
    <col min="15619" max="15619" width="24.7109375" style="85" customWidth="1"/>
    <col min="15620" max="15620" width="10.7109375" style="85" customWidth="1"/>
    <col min="15621" max="15621" width="9.7109375" style="85" bestFit="1" customWidth="1"/>
    <col min="15622" max="15622" width="9.42578125" style="85" customWidth="1"/>
    <col min="15623" max="15623" width="11.28515625" style="85" customWidth="1"/>
    <col min="15624" max="15624" width="10.140625" style="85" bestFit="1" customWidth="1"/>
    <col min="15625" max="15625" width="9.5703125" style="85" customWidth="1"/>
    <col min="15626" max="15626" width="11.28515625" style="85" customWidth="1"/>
    <col min="15627" max="15627" width="10.5703125" style="85" customWidth="1"/>
    <col min="15628" max="15629" width="9.7109375" style="85" customWidth="1"/>
    <col min="15630" max="15630" width="11.28515625" style="85" bestFit="1" customWidth="1"/>
    <col min="15631" max="15631" width="20.85546875" style="85" customWidth="1"/>
    <col min="15632" max="15632" width="14.28515625" style="85" customWidth="1"/>
    <col min="15633" max="15633" width="10.140625" style="85" bestFit="1" customWidth="1"/>
    <col min="15634" max="15634" width="14.85546875" style="85" customWidth="1"/>
    <col min="15635" max="15874" width="9.140625" style="85"/>
    <col min="15875" max="15875" width="24.7109375" style="85" customWidth="1"/>
    <col min="15876" max="15876" width="10.7109375" style="85" customWidth="1"/>
    <col min="15877" max="15877" width="9.7109375" style="85" bestFit="1" customWidth="1"/>
    <col min="15878" max="15878" width="9.42578125" style="85" customWidth="1"/>
    <col min="15879" max="15879" width="11.28515625" style="85" customWidth="1"/>
    <col min="15880" max="15880" width="10.140625" style="85" bestFit="1" customWidth="1"/>
    <col min="15881" max="15881" width="9.5703125" style="85" customWidth="1"/>
    <col min="15882" max="15882" width="11.28515625" style="85" customWidth="1"/>
    <col min="15883" max="15883" width="10.5703125" style="85" customWidth="1"/>
    <col min="15884" max="15885" width="9.7109375" style="85" customWidth="1"/>
    <col min="15886" max="15886" width="11.28515625" style="85" bestFit="1" customWidth="1"/>
    <col min="15887" max="15887" width="20.85546875" style="85" customWidth="1"/>
    <col min="15888" max="15888" width="14.28515625" style="85" customWidth="1"/>
    <col min="15889" max="15889" width="10.140625" style="85" bestFit="1" customWidth="1"/>
    <col min="15890" max="15890" width="14.85546875" style="85" customWidth="1"/>
    <col min="15891" max="16130" width="9.140625" style="85"/>
    <col min="16131" max="16131" width="24.7109375" style="85" customWidth="1"/>
    <col min="16132" max="16132" width="10.7109375" style="85" customWidth="1"/>
    <col min="16133" max="16133" width="9.7109375" style="85" bestFit="1" customWidth="1"/>
    <col min="16134" max="16134" width="9.42578125" style="85" customWidth="1"/>
    <col min="16135" max="16135" width="11.28515625" style="85" customWidth="1"/>
    <col min="16136" max="16136" width="10.140625" style="85" bestFit="1" customWidth="1"/>
    <col min="16137" max="16137" width="9.5703125" style="85" customWidth="1"/>
    <col min="16138" max="16138" width="11.28515625" style="85" customWidth="1"/>
    <col min="16139" max="16139" width="10.5703125" style="85" customWidth="1"/>
    <col min="16140" max="16141" width="9.7109375" style="85" customWidth="1"/>
    <col min="16142" max="16142" width="11.28515625" style="85" bestFit="1" customWidth="1"/>
    <col min="16143" max="16143" width="20.85546875" style="85" customWidth="1"/>
    <col min="16144" max="16144" width="14.28515625" style="85" customWidth="1"/>
    <col min="16145" max="16145" width="10.140625" style="85" bestFit="1" customWidth="1"/>
    <col min="16146" max="16146" width="14.85546875" style="85" customWidth="1"/>
    <col min="16147" max="16384" width="9.140625" style="85"/>
  </cols>
  <sheetData>
    <row r="1" spans="1:18" ht="24" customHeight="1" thickBot="1" x14ac:dyDescent="0.25">
      <c r="A1" s="3090" t="s">
        <v>1945</v>
      </c>
      <c r="B1" s="3091"/>
      <c r="C1" s="3091"/>
      <c r="D1" s="3091"/>
      <c r="E1" s="3091"/>
      <c r="F1" s="3091"/>
      <c r="G1" s="3091"/>
      <c r="H1" s="3091"/>
      <c r="I1" s="3091"/>
      <c r="J1" s="3091"/>
      <c r="K1" s="3091"/>
      <c r="L1" s="3091"/>
      <c r="M1" s="3091"/>
      <c r="N1" s="3092"/>
    </row>
    <row r="2" spans="1:18" ht="15.75" customHeight="1" x14ac:dyDescent="0.25">
      <c r="A2" s="3087" t="s">
        <v>65</v>
      </c>
      <c r="B2" s="3087"/>
      <c r="C2" s="3087"/>
      <c r="D2" s="3087"/>
      <c r="E2" s="3087"/>
      <c r="F2" s="3087"/>
      <c r="G2" s="3087"/>
      <c r="H2" s="3087"/>
      <c r="I2" s="3087"/>
      <c r="J2" s="3087"/>
      <c r="K2" s="3087"/>
      <c r="L2" s="3087"/>
      <c r="M2" s="3087"/>
      <c r="N2" s="88"/>
    </row>
    <row r="3" spans="1:18" ht="12.75" customHeight="1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90"/>
      <c r="M3" s="89"/>
    </row>
    <row r="4" spans="1:18" ht="15.75" customHeight="1" x14ac:dyDescent="0.25">
      <c r="A4" s="3087" t="s">
        <v>2265</v>
      </c>
      <c r="B4" s="3087"/>
      <c r="C4" s="3087"/>
      <c r="D4" s="3087"/>
      <c r="E4" s="3087"/>
      <c r="F4" s="3087"/>
      <c r="G4" s="3087"/>
      <c r="H4" s="3087"/>
      <c r="I4" s="3087"/>
      <c r="J4" s="3087"/>
      <c r="K4" s="3087"/>
      <c r="L4" s="3087"/>
      <c r="M4" s="3087"/>
      <c r="N4" s="88"/>
    </row>
    <row r="6" spans="1:18" x14ac:dyDescent="0.2">
      <c r="A6" s="3095" t="s">
        <v>1946</v>
      </c>
      <c r="B6" s="3095"/>
      <c r="C6" s="3095"/>
      <c r="D6" s="3095"/>
      <c r="E6" s="3095"/>
      <c r="F6" s="3095"/>
      <c r="G6" s="3095"/>
      <c r="H6" s="3095"/>
      <c r="I6" s="3095"/>
      <c r="J6" s="3095"/>
      <c r="K6" s="3095"/>
      <c r="L6" s="3095"/>
      <c r="M6" s="3095"/>
      <c r="N6" s="91"/>
    </row>
    <row r="7" spans="1:18" ht="13.5" thickBot="1" x14ac:dyDescent="0.25">
      <c r="L7" s="92"/>
      <c r="N7" s="93" t="s">
        <v>66</v>
      </c>
    </row>
    <row r="8" spans="1:18" s="97" customFormat="1" x14ac:dyDescent="0.25">
      <c r="A8" s="3096">
        <v>2025</v>
      </c>
      <c r="B8" s="94">
        <v>910</v>
      </c>
      <c r="C8" s="95">
        <v>911</v>
      </c>
      <c r="D8" s="95">
        <v>912</v>
      </c>
      <c r="E8" s="95">
        <v>913</v>
      </c>
      <c r="F8" s="95">
        <v>914</v>
      </c>
      <c r="G8" s="95">
        <v>915</v>
      </c>
      <c r="H8" s="95">
        <v>917</v>
      </c>
      <c r="I8" s="95">
        <v>918</v>
      </c>
      <c r="J8" s="95">
        <v>919</v>
      </c>
      <c r="K8" s="95">
        <v>920</v>
      </c>
      <c r="L8" s="95">
        <v>923</v>
      </c>
      <c r="M8" s="2243">
        <v>924</v>
      </c>
      <c r="N8" s="2213" t="s">
        <v>67</v>
      </c>
      <c r="P8" s="98"/>
    </row>
    <row r="9" spans="1:18" s="104" customFormat="1" ht="26.25" customHeight="1" thickBot="1" x14ac:dyDescent="0.3">
      <c r="A9" s="3097"/>
      <c r="B9" s="99" t="s">
        <v>68</v>
      </c>
      <c r="C9" s="100" t="s">
        <v>69</v>
      </c>
      <c r="D9" s="100" t="s">
        <v>70</v>
      </c>
      <c r="E9" s="100" t="s">
        <v>71</v>
      </c>
      <c r="F9" s="100" t="s">
        <v>72</v>
      </c>
      <c r="G9" s="100" t="s">
        <v>1507</v>
      </c>
      <c r="H9" s="100" t="s">
        <v>73</v>
      </c>
      <c r="I9" s="100" t="s">
        <v>1506</v>
      </c>
      <c r="J9" s="100" t="s">
        <v>74</v>
      </c>
      <c r="K9" s="100" t="s">
        <v>75</v>
      </c>
      <c r="L9" s="101" t="s">
        <v>76</v>
      </c>
      <c r="M9" s="122" t="s">
        <v>77</v>
      </c>
      <c r="N9" s="2214" t="s">
        <v>78</v>
      </c>
      <c r="O9" s="102"/>
      <c r="P9" s="103"/>
    </row>
    <row r="10" spans="1:18" s="97" customFormat="1" x14ac:dyDescent="0.25">
      <c r="A10" s="105" t="s">
        <v>79</v>
      </c>
      <c r="B10" s="106">
        <f>Hejtman!E10</f>
        <v>5406.8</v>
      </c>
      <c r="C10" s="107"/>
      <c r="D10" s="107"/>
      <c r="E10" s="107"/>
      <c r="F10" s="2266">
        <f>Hejtman!E11</f>
        <v>17284</v>
      </c>
      <c r="G10" s="107">
        <f>Hejtman!E12</f>
        <v>50</v>
      </c>
      <c r="H10" s="107">
        <f>Hejtman!E13</f>
        <v>25580.6</v>
      </c>
      <c r="I10" s="107"/>
      <c r="J10" s="107"/>
      <c r="K10" s="107"/>
      <c r="L10" s="2266">
        <f>Hejtman!E15</f>
        <v>591.31500000000005</v>
      </c>
      <c r="M10" s="2244"/>
      <c r="N10" s="2215">
        <f>SUM(B10:M10)</f>
        <v>48912.714999999997</v>
      </c>
      <c r="O10" s="1938"/>
      <c r="P10" s="98"/>
      <c r="R10" s="108"/>
    </row>
    <row r="11" spans="1:18" s="97" customFormat="1" x14ac:dyDescent="0.25">
      <c r="A11" s="109" t="s">
        <v>80</v>
      </c>
      <c r="B11" s="110"/>
      <c r="C11" s="111"/>
      <c r="D11" s="111"/>
      <c r="E11" s="111"/>
      <c r="F11" s="1555">
        <f>Rozvoj!E10</f>
        <v>19152</v>
      </c>
      <c r="G11" s="111"/>
      <c r="H11" s="111">
        <f>Rozvoj!E11</f>
        <v>49374</v>
      </c>
      <c r="I11" s="111"/>
      <c r="J11" s="111"/>
      <c r="K11" s="111">
        <f>Rozvoj!E12</f>
        <v>25000</v>
      </c>
      <c r="L11" s="1555">
        <f>Rozvoj!E13</f>
        <v>40642.699999999997</v>
      </c>
      <c r="M11" s="113"/>
      <c r="N11" s="2216">
        <f t="shared" ref="N11:N23" si="0">SUM(B11:M11)</f>
        <v>134168.70000000001</v>
      </c>
      <c r="P11" s="98"/>
      <c r="R11" s="108"/>
    </row>
    <row r="12" spans="1:18" s="97" customFormat="1" x14ac:dyDescent="0.25">
      <c r="A12" s="109" t="s">
        <v>81</v>
      </c>
      <c r="B12" s="110"/>
      <c r="C12" s="111"/>
      <c r="D12" s="111"/>
      <c r="E12" s="111"/>
      <c r="F12" s="1555">
        <f>Ekonomika!E11</f>
        <v>12865</v>
      </c>
      <c r="G12" s="111"/>
      <c r="H12" s="111"/>
      <c r="I12" s="111"/>
      <c r="J12" s="2239">
        <f>Ekonomika!E12</f>
        <v>12926.835779999999</v>
      </c>
      <c r="K12" s="111"/>
      <c r="L12" s="1555">
        <f>Ekonomika!E13</f>
        <v>1500</v>
      </c>
      <c r="M12" s="113">
        <f>Ekonomika!F58</f>
        <v>39000</v>
      </c>
      <c r="N12" s="2241">
        <f>SUM(B12:M12)</f>
        <v>66291.835779999994</v>
      </c>
      <c r="O12" s="98"/>
      <c r="P12" s="98"/>
      <c r="Q12" s="112"/>
      <c r="R12" s="108"/>
    </row>
    <row r="13" spans="1:18" s="97" customFormat="1" x14ac:dyDescent="0.25">
      <c r="A13" s="109" t="s">
        <v>82</v>
      </c>
      <c r="B13" s="110"/>
      <c r="C13" s="113"/>
      <c r="D13" s="111">
        <f>OŠMTS!E10</f>
        <v>25750</v>
      </c>
      <c r="E13" s="110">
        <f>OŠMTS!E11</f>
        <v>413987.63</v>
      </c>
      <c r="F13" s="2248">
        <f>OŠMTS!E12</f>
        <v>10275</v>
      </c>
      <c r="G13" s="110">
        <f>OŠMTS!E13</f>
        <v>6350</v>
      </c>
      <c r="H13" s="111">
        <f>OŠMTS!E15</f>
        <v>48905</v>
      </c>
      <c r="I13" s="111"/>
      <c r="J13" s="111"/>
      <c r="K13" s="111">
        <f>OŠMTS!E16</f>
        <v>213500</v>
      </c>
      <c r="L13" s="1555">
        <f>OŠMTS!E17</f>
        <v>5249.5249999999996</v>
      </c>
      <c r="M13" s="113"/>
      <c r="N13" s="2216">
        <f>SUM(B13:M13)</f>
        <v>724017.15500000003</v>
      </c>
      <c r="P13" s="98"/>
      <c r="R13" s="108"/>
    </row>
    <row r="14" spans="1:18" s="97" customFormat="1" x14ac:dyDescent="0.25">
      <c r="A14" s="109" t="s">
        <v>83</v>
      </c>
      <c r="B14" s="110"/>
      <c r="C14" s="113"/>
      <c r="D14" s="111">
        <f>Sociální!E10</f>
        <v>15523</v>
      </c>
      <c r="E14" s="2248">
        <f>Sociální!E11</f>
        <v>187408.84699999998</v>
      </c>
      <c r="F14" s="2248">
        <f>Sociální!E12</f>
        <v>4842</v>
      </c>
      <c r="G14" s="110"/>
      <c r="H14" s="111">
        <f>Sociální!E13</f>
        <v>78410</v>
      </c>
      <c r="I14" s="1912"/>
      <c r="J14" s="111"/>
      <c r="K14" s="111">
        <f>Sociální!E15</f>
        <v>5000</v>
      </c>
      <c r="L14" s="1555">
        <f>Sociální!E16</f>
        <v>10637</v>
      </c>
      <c r="M14" s="113"/>
      <c r="N14" s="2265">
        <f>SUM(B14:M14)</f>
        <v>301820.84699999995</v>
      </c>
      <c r="P14" s="98"/>
      <c r="R14" s="108"/>
    </row>
    <row r="15" spans="1:18" s="97" customFormat="1" x14ac:dyDescent="0.25">
      <c r="A15" s="109" t="s">
        <v>1505</v>
      </c>
      <c r="B15" s="110"/>
      <c r="C15" s="113"/>
      <c r="D15" s="111">
        <f>Silnič.hospodářství!E10</f>
        <v>25650</v>
      </c>
      <c r="E15" s="110">
        <f>Silnič.hospodářství!E11</f>
        <v>482000</v>
      </c>
      <c r="F15" s="2248">
        <f>Silnič.hospodářství!E12</f>
        <v>4442.0929999999998</v>
      </c>
      <c r="G15" s="110"/>
      <c r="H15" s="111">
        <f>Silnič.hospodářství!E13</f>
        <v>200</v>
      </c>
      <c r="I15" s="111"/>
      <c r="J15" s="111"/>
      <c r="K15" s="111">
        <f>Silnič.hospodářství!E14</f>
        <v>745000</v>
      </c>
      <c r="L15" s="1555">
        <f>Silnič.hospodářství!E15</f>
        <v>92570</v>
      </c>
      <c r="M15" s="113"/>
      <c r="N15" s="2216">
        <f t="shared" si="0"/>
        <v>1349862.0929999999</v>
      </c>
      <c r="P15" s="98"/>
      <c r="R15" s="108"/>
    </row>
    <row r="16" spans="1:18" s="97" customFormat="1" x14ac:dyDescent="0.25">
      <c r="A16" s="109" t="s">
        <v>85</v>
      </c>
      <c r="B16" s="110"/>
      <c r="C16" s="113"/>
      <c r="D16" s="111">
        <f>Kultura!E10</f>
        <v>13740</v>
      </c>
      <c r="E16" s="110">
        <f>Kultura!E11</f>
        <v>311105.36</v>
      </c>
      <c r="F16" s="2248">
        <f>Kultura!E12</f>
        <v>21430</v>
      </c>
      <c r="G16" s="110">
        <f>Kultura!E13</f>
        <v>6050</v>
      </c>
      <c r="H16" s="111">
        <f>Kultura!E14</f>
        <v>57307.35</v>
      </c>
      <c r="I16" s="111"/>
      <c r="J16" s="111"/>
      <c r="K16" s="111">
        <f>Kultura!E15</f>
        <v>0</v>
      </c>
      <c r="L16" s="1555">
        <f>Kultura!E16</f>
        <v>9442.43</v>
      </c>
      <c r="M16" s="113"/>
      <c r="N16" s="2216">
        <f>SUM(B16:M16)</f>
        <v>419075.13999999996</v>
      </c>
      <c r="P16" s="98"/>
      <c r="R16" s="108"/>
    </row>
    <row r="17" spans="1:18" s="97" customFormat="1" x14ac:dyDescent="0.25">
      <c r="A17" s="109" t="s">
        <v>86</v>
      </c>
      <c r="B17" s="110"/>
      <c r="C17" s="113"/>
      <c r="D17" s="111">
        <f>ŽP!E10</f>
        <v>0</v>
      </c>
      <c r="E17" s="110">
        <f>ŽP!E11</f>
        <v>9435.7000000000007</v>
      </c>
      <c r="F17" s="2248">
        <f>ŽP!E12</f>
        <v>12591.2</v>
      </c>
      <c r="G17" s="110">
        <f>ŽP!E13</f>
        <v>200</v>
      </c>
      <c r="H17" s="111">
        <f>ŽP!E14</f>
        <v>22470</v>
      </c>
      <c r="I17" s="111"/>
      <c r="J17" s="111"/>
      <c r="K17" s="111">
        <f>ŽP!E15</f>
        <v>4400</v>
      </c>
      <c r="L17" s="1555"/>
      <c r="M17" s="113"/>
      <c r="N17" s="2216">
        <f t="shared" si="0"/>
        <v>49096.9</v>
      </c>
      <c r="P17" s="98"/>
      <c r="R17" s="108"/>
    </row>
    <row r="18" spans="1:18" s="97" customFormat="1" x14ac:dyDescent="0.25">
      <c r="A18" s="109" t="s">
        <v>87</v>
      </c>
      <c r="B18" s="110"/>
      <c r="C18" s="113"/>
      <c r="D18" s="111">
        <f>Zdravotnictví!E10</f>
        <v>2500</v>
      </c>
      <c r="E18" s="110">
        <f>Zdravotnictví!E11</f>
        <v>284024</v>
      </c>
      <c r="F18" s="2248">
        <f>Zdravotnictví!E12</f>
        <v>4380.2800000000007</v>
      </c>
      <c r="G18" s="110"/>
      <c r="H18" s="111">
        <f>Zdravotnictví!E13</f>
        <v>33091.25</v>
      </c>
      <c r="I18" s="111"/>
      <c r="J18" s="111"/>
      <c r="K18" s="2239">
        <f>Zdravotnictví!E14</f>
        <v>225935.46822000001</v>
      </c>
      <c r="L18" s="1555"/>
      <c r="M18" s="113"/>
      <c r="N18" s="2242">
        <f t="shared" si="0"/>
        <v>549930.99822000007</v>
      </c>
      <c r="P18" s="98"/>
      <c r="R18" s="108"/>
    </row>
    <row r="19" spans="1:18" s="97" customFormat="1" x14ac:dyDescent="0.25">
      <c r="A19" s="109" t="s">
        <v>88</v>
      </c>
      <c r="B19" s="110"/>
      <c r="C19" s="113"/>
      <c r="D19" s="111"/>
      <c r="E19" s="110"/>
      <c r="F19" s="2248">
        <f>Právní!E10</f>
        <v>4750</v>
      </c>
      <c r="G19" s="110"/>
      <c r="H19" s="111"/>
      <c r="I19" s="111"/>
      <c r="J19" s="111"/>
      <c r="K19" s="111"/>
      <c r="L19" s="1555"/>
      <c r="M19" s="113"/>
      <c r="N19" s="2216">
        <f t="shared" si="0"/>
        <v>4750</v>
      </c>
      <c r="P19" s="98"/>
      <c r="R19" s="108"/>
    </row>
    <row r="20" spans="1:18" s="97" customFormat="1" x14ac:dyDescent="0.25">
      <c r="A20" s="109" t="s">
        <v>89</v>
      </c>
      <c r="B20" s="110"/>
      <c r="C20" s="111"/>
      <c r="D20" s="111"/>
      <c r="E20" s="111"/>
      <c r="F20" s="1555">
        <v>2340</v>
      </c>
      <c r="G20" s="111"/>
      <c r="H20" s="111"/>
      <c r="I20" s="111"/>
      <c r="J20" s="111"/>
      <c r="K20" s="111">
        <f>'Územní plán'!E11</f>
        <v>1500</v>
      </c>
      <c r="L20" s="1555"/>
      <c r="M20" s="113"/>
      <c r="N20" s="2216">
        <f t="shared" si="0"/>
        <v>3840</v>
      </c>
      <c r="P20" s="98"/>
      <c r="R20" s="108"/>
    </row>
    <row r="21" spans="1:18" s="97" customFormat="1" x14ac:dyDescent="0.25">
      <c r="A21" s="109" t="s">
        <v>90</v>
      </c>
      <c r="B21" s="110"/>
      <c r="C21" s="111"/>
      <c r="D21" s="111"/>
      <c r="E21" s="111"/>
      <c r="F21" s="1555">
        <f>Informatika!E10</f>
        <v>50109.760000000002</v>
      </c>
      <c r="G21" s="111"/>
      <c r="H21" s="111"/>
      <c r="I21" s="111"/>
      <c r="J21" s="111"/>
      <c r="K21" s="111">
        <f>Informatika!E11</f>
        <v>10200</v>
      </c>
      <c r="L21" s="1555"/>
      <c r="M21" s="113"/>
      <c r="N21" s="2216">
        <f t="shared" si="0"/>
        <v>60309.760000000002</v>
      </c>
      <c r="P21" s="98"/>
      <c r="R21" s="108"/>
    </row>
    <row r="22" spans="1:18" s="97" customFormat="1" x14ac:dyDescent="0.25">
      <c r="A22" s="109" t="s">
        <v>91</v>
      </c>
      <c r="B22" s="110"/>
      <c r="C22" s="111"/>
      <c r="D22" s="111"/>
      <c r="E22" s="111"/>
      <c r="F22" s="1555">
        <f>Investice!E10</f>
        <v>5450</v>
      </c>
      <c r="G22" s="111"/>
      <c r="H22" s="111"/>
      <c r="I22" s="111"/>
      <c r="J22" s="111"/>
      <c r="K22" s="111">
        <f>Investice!E11</f>
        <v>243000</v>
      </c>
      <c r="L22" s="1555">
        <f>Investice!E12</f>
        <v>156786</v>
      </c>
      <c r="M22" s="113"/>
      <c r="N22" s="2216">
        <f t="shared" si="0"/>
        <v>405236</v>
      </c>
      <c r="P22" s="98"/>
      <c r="R22" s="108"/>
    </row>
    <row r="23" spans="1:18" s="97" customFormat="1" ht="15" x14ac:dyDescent="0.25">
      <c r="A23" s="109" t="s">
        <v>92</v>
      </c>
      <c r="B23" s="110">
        <f>Ředitel!E10</f>
        <v>40763.590000000004</v>
      </c>
      <c r="C23" s="1555">
        <f>Ředitel!E11</f>
        <v>417917.46799999999</v>
      </c>
      <c r="D23" s="111"/>
      <c r="E23" s="111"/>
      <c r="F23" s="1555">
        <f>Ředitel!E12</f>
        <v>24585</v>
      </c>
      <c r="G23" s="111"/>
      <c r="H23" s="111"/>
      <c r="I23" s="111"/>
      <c r="J23" s="111"/>
      <c r="K23" s="111">
        <f>Ředitel!E13</f>
        <v>19000</v>
      </c>
      <c r="L23" s="1555"/>
      <c r="M23" s="113"/>
      <c r="N23" s="2216">
        <f t="shared" si="0"/>
        <v>502266.05800000002</v>
      </c>
      <c r="O23" s="1939"/>
      <c r="P23" s="98"/>
      <c r="R23" s="108"/>
    </row>
    <row r="24" spans="1:18" s="97" customFormat="1" ht="12.75" customHeight="1" x14ac:dyDescent="0.25">
      <c r="A24" s="109" t="s">
        <v>93</v>
      </c>
      <c r="B24" s="110"/>
      <c r="C24" s="1555"/>
      <c r="D24" s="111"/>
      <c r="E24" s="111">
        <v>25000</v>
      </c>
      <c r="F24" s="1555"/>
      <c r="G24" s="111"/>
      <c r="H24" s="111"/>
      <c r="I24" s="111"/>
      <c r="J24" s="111"/>
      <c r="K24" s="111"/>
      <c r="L24" s="1555"/>
      <c r="M24" s="113"/>
      <c r="N24" s="2216">
        <f>SUM(B24:M24)</f>
        <v>25000</v>
      </c>
      <c r="P24" s="98"/>
      <c r="R24" s="108"/>
    </row>
    <row r="25" spans="1:18" s="97" customFormat="1" x14ac:dyDescent="0.25">
      <c r="A25" s="134" t="s">
        <v>44</v>
      </c>
      <c r="B25" s="110"/>
      <c r="C25" s="2248"/>
      <c r="D25" s="110"/>
      <c r="E25" s="110"/>
      <c r="F25" s="2248">
        <f>Odd.VZ!E10</f>
        <v>3235.2</v>
      </c>
      <c r="G25" s="110"/>
      <c r="H25" s="110"/>
      <c r="I25" s="110"/>
      <c r="J25" s="110"/>
      <c r="K25" s="110"/>
      <c r="L25" s="2248"/>
      <c r="M25" s="2245"/>
      <c r="N25" s="2216">
        <f>SUM(B25:M25)</f>
        <v>3235.2</v>
      </c>
      <c r="P25" s="98"/>
      <c r="R25" s="108"/>
    </row>
    <row r="26" spans="1:18" s="97" customFormat="1" ht="13.5" thickBot="1" x14ac:dyDescent="0.3">
      <c r="A26" s="1545" t="s">
        <v>1506</v>
      </c>
      <c r="B26" s="130"/>
      <c r="C26" s="2258"/>
      <c r="D26" s="130"/>
      <c r="E26" s="130"/>
      <c r="F26" s="2258">
        <f>'Dopr. obslužnost'!E10</f>
        <v>43181.22</v>
      </c>
      <c r="G26" s="130"/>
      <c r="H26" s="130">
        <f>'Dopr. obslužnost'!E11</f>
        <v>27478.959999999999</v>
      </c>
      <c r="I26" s="2259">
        <f>'Dopr. obslužnost'!E12</f>
        <v>1062202.7150000001</v>
      </c>
      <c r="J26" s="130"/>
      <c r="K26" s="130"/>
      <c r="L26" s="2258">
        <f>'Dopr. obslužnost'!E14</f>
        <v>0</v>
      </c>
      <c r="M26" s="1912"/>
      <c r="N26" s="2260">
        <f>SUM(B26:M26)</f>
        <v>1132862.895</v>
      </c>
      <c r="P26" s="98"/>
      <c r="R26" s="108"/>
    </row>
    <row r="27" spans="1:18" s="97" customFormat="1" ht="18.75" customHeight="1" thickBot="1" x14ac:dyDescent="0.3">
      <c r="A27" s="115" t="s">
        <v>94</v>
      </c>
      <c r="B27" s="116">
        <f>SUM(B10:B26)</f>
        <v>46170.390000000007</v>
      </c>
      <c r="C27" s="1556">
        <f t="shared" ref="C27:M27" si="1">SUM(C10:C26)</f>
        <v>417917.46799999999</v>
      </c>
      <c r="D27" s="116">
        <f t="shared" si="1"/>
        <v>83163</v>
      </c>
      <c r="E27" s="2264">
        <f t="shared" si="1"/>
        <v>1712961.5369999998</v>
      </c>
      <c r="F27" s="1556">
        <f t="shared" si="1"/>
        <v>240912.753</v>
      </c>
      <c r="G27" s="116">
        <f t="shared" si="1"/>
        <v>12650</v>
      </c>
      <c r="H27" s="116">
        <f t="shared" si="1"/>
        <v>342817.16000000003</v>
      </c>
      <c r="I27" s="116">
        <f t="shared" si="1"/>
        <v>1062202.7150000001</v>
      </c>
      <c r="J27" s="2240">
        <f t="shared" si="1"/>
        <v>12926.835779999999</v>
      </c>
      <c r="K27" s="2240">
        <f t="shared" si="1"/>
        <v>1492535.4682199999</v>
      </c>
      <c r="L27" s="116">
        <f t="shared" si="1"/>
        <v>317418.96999999997</v>
      </c>
      <c r="M27" s="2246">
        <f t="shared" si="1"/>
        <v>39000</v>
      </c>
      <c r="N27" s="2247">
        <f>SUM(N10:N26)</f>
        <v>5780676.2970000003</v>
      </c>
      <c r="P27" s="98"/>
    </row>
    <row r="28" spans="1:18" s="97" customFormat="1" x14ac:dyDescent="0.25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98"/>
      <c r="M28" s="117"/>
      <c r="O28" s="112"/>
      <c r="P28" s="117"/>
    </row>
    <row r="29" spans="1:18" x14ac:dyDescent="0.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</row>
    <row r="30" spans="1:18" x14ac:dyDescent="0.2">
      <c r="A30" s="3095" t="s">
        <v>1947</v>
      </c>
      <c r="B30" s="3095"/>
      <c r="C30" s="3095"/>
      <c r="D30" s="3095"/>
      <c r="E30" s="3095"/>
      <c r="F30" s="3095"/>
      <c r="G30" s="3095"/>
      <c r="H30" s="3095"/>
      <c r="I30" s="3095"/>
      <c r="J30" s="3095"/>
      <c r="K30" s="3095"/>
      <c r="L30" s="119"/>
      <c r="M30" s="91"/>
      <c r="N30" s="91"/>
    </row>
    <row r="31" spans="1:18" ht="13.5" thickBot="1" x14ac:dyDescent="0.25">
      <c r="J31" s="93" t="s">
        <v>66</v>
      </c>
      <c r="K31" s="93"/>
    </row>
    <row r="32" spans="1:18" s="97" customFormat="1" ht="15" customHeight="1" x14ac:dyDescent="0.25">
      <c r="A32" s="3078">
        <v>2025</v>
      </c>
      <c r="B32" s="133">
        <v>925</v>
      </c>
      <c r="C32" s="120">
        <v>926</v>
      </c>
      <c r="D32" s="120">
        <v>927</v>
      </c>
      <c r="E32" s="120">
        <v>931</v>
      </c>
      <c r="F32" s="121">
        <v>932</v>
      </c>
      <c r="G32" s="121">
        <v>934</v>
      </c>
      <c r="H32" s="2213" t="s">
        <v>95</v>
      </c>
      <c r="I32" s="3098" t="s">
        <v>2266</v>
      </c>
      <c r="J32" s="3099"/>
      <c r="K32" s="1557"/>
      <c r="N32" s="112"/>
      <c r="O32" s="117"/>
    </row>
    <row r="33" spans="1:15" s="102" customFormat="1" ht="21" customHeight="1" thickBot="1" x14ac:dyDescent="0.3">
      <c r="A33" s="3080"/>
      <c r="B33" s="99" t="s">
        <v>96</v>
      </c>
      <c r="C33" s="100" t="s">
        <v>97</v>
      </c>
      <c r="D33" s="100" t="s">
        <v>1509</v>
      </c>
      <c r="E33" s="100" t="s">
        <v>98</v>
      </c>
      <c r="F33" s="122" t="s">
        <v>99</v>
      </c>
      <c r="G33" s="122" t="s">
        <v>100</v>
      </c>
      <c r="H33" s="2214" t="s">
        <v>101</v>
      </c>
      <c r="I33" s="3100" t="s">
        <v>102</v>
      </c>
      <c r="J33" s="3101"/>
      <c r="K33" s="1558"/>
      <c r="N33" s="104"/>
      <c r="O33" s="123"/>
    </row>
    <row r="34" spans="1:15" s="97" customFormat="1" ht="15" customHeight="1" x14ac:dyDescent="0.25">
      <c r="A34" s="105" t="s">
        <v>79</v>
      </c>
      <c r="B34" s="124"/>
      <c r="C34" s="125">
        <f>Hejtman!E17</f>
        <v>27050</v>
      </c>
      <c r="D34" s="125">
        <v>0</v>
      </c>
      <c r="E34" s="125">
        <v>10000</v>
      </c>
      <c r="F34" s="1548"/>
      <c r="G34" s="1552"/>
      <c r="H34" s="2219">
        <f t="shared" ref="H34:H50" si="2">SUM(B34:G34)</f>
        <v>37050</v>
      </c>
      <c r="I34" s="3102">
        <f t="shared" ref="I34:I51" si="3">N10+H34</f>
        <v>85962.714999999997</v>
      </c>
      <c r="J34" s="3103"/>
      <c r="N34" s="112"/>
      <c r="O34" s="117"/>
    </row>
    <row r="35" spans="1:15" s="97" customFormat="1" x14ac:dyDescent="0.25">
      <c r="A35" s="109" t="s">
        <v>80</v>
      </c>
      <c r="B35" s="127"/>
      <c r="C35" s="128">
        <f>Rozvoj!E14</f>
        <v>36550</v>
      </c>
      <c r="D35" s="128"/>
      <c r="E35" s="128"/>
      <c r="F35" s="1549"/>
      <c r="G35" s="1546"/>
      <c r="H35" s="2219">
        <f t="shared" si="2"/>
        <v>36550</v>
      </c>
      <c r="I35" s="3093">
        <f t="shared" si="3"/>
        <v>170718.7</v>
      </c>
      <c r="J35" s="3094"/>
      <c r="N35" s="112"/>
      <c r="O35" s="117"/>
    </row>
    <row r="36" spans="1:15" s="97" customFormat="1" x14ac:dyDescent="0.25">
      <c r="A36" s="109" t="s">
        <v>81</v>
      </c>
      <c r="B36" s="110"/>
      <c r="C36" s="111"/>
      <c r="D36" s="111"/>
      <c r="E36" s="111"/>
      <c r="F36" s="113"/>
      <c r="G36" s="1552"/>
      <c r="H36" s="2219">
        <f t="shared" si="2"/>
        <v>0</v>
      </c>
      <c r="I36" s="3093">
        <f t="shared" si="3"/>
        <v>66291.835779999994</v>
      </c>
      <c r="J36" s="3094"/>
      <c r="K36" s="1937"/>
      <c r="L36" s="98"/>
      <c r="N36" s="112"/>
      <c r="O36" s="117"/>
    </row>
    <row r="37" spans="1:15" s="97" customFormat="1" x14ac:dyDescent="0.25">
      <c r="A37" s="109" t="s">
        <v>82</v>
      </c>
      <c r="B37" s="110"/>
      <c r="C37" s="111">
        <f>OŠMTS!E18</f>
        <v>34250</v>
      </c>
      <c r="D37" s="110"/>
      <c r="E37" s="110"/>
      <c r="F37" s="113"/>
      <c r="G37" s="1552"/>
      <c r="H37" s="2219">
        <f t="shared" si="2"/>
        <v>34250</v>
      </c>
      <c r="I37" s="3093">
        <f t="shared" si="3"/>
        <v>758267.15500000003</v>
      </c>
      <c r="J37" s="3094"/>
      <c r="K37" s="2204"/>
      <c r="N37" s="112"/>
      <c r="O37" s="117"/>
    </row>
    <row r="38" spans="1:15" s="97" customFormat="1" x14ac:dyDescent="0.25">
      <c r="A38" s="109" t="s">
        <v>103</v>
      </c>
      <c r="B38" s="110"/>
      <c r="C38" s="111">
        <f>Sociální!E17</f>
        <v>1500</v>
      </c>
      <c r="D38" s="110"/>
      <c r="E38" s="110"/>
      <c r="F38" s="113"/>
      <c r="G38" s="1552"/>
      <c r="H38" s="2219">
        <f t="shared" si="2"/>
        <v>1500</v>
      </c>
      <c r="I38" s="3093">
        <f t="shared" si="3"/>
        <v>303320.84699999995</v>
      </c>
      <c r="J38" s="3094"/>
      <c r="N38" s="112"/>
      <c r="O38" s="117"/>
    </row>
    <row r="39" spans="1:15" s="97" customFormat="1" x14ac:dyDescent="0.25">
      <c r="A39" s="109" t="s">
        <v>1505</v>
      </c>
      <c r="B39" s="110"/>
      <c r="C39" s="111">
        <f>Silnič.hospodářství!E16</f>
        <v>14000</v>
      </c>
      <c r="D39" s="110"/>
      <c r="E39" s="110"/>
      <c r="F39" s="113"/>
      <c r="G39" s="1552"/>
      <c r="H39" s="2219">
        <f t="shared" si="2"/>
        <v>14000</v>
      </c>
      <c r="I39" s="3093">
        <f t="shared" si="3"/>
        <v>1363862.0929999999</v>
      </c>
      <c r="J39" s="3094"/>
      <c r="N39" s="112"/>
      <c r="O39" s="117"/>
    </row>
    <row r="40" spans="1:15" s="97" customFormat="1" x14ac:dyDescent="0.25">
      <c r="A40" s="109" t="s">
        <v>85</v>
      </c>
      <c r="B40" s="110"/>
      <c r="C40" s="111">
        <f>Kultura!E17</f>
        <v>23300</v>
      </c>
      <c r="D40" s="110"/>
      <c r="E40" s="110"/>
      <c r="F40" s="113"/>
      <c r="G40" s="1552"/>
      <c r="H40" s="2219">
        <f t="shared" si="2"/>
        <v>23300</v>
      </c>
      <c r="I40" s="3093">
        <f t="shared" si="3"/>
        <v>442375.13999999996</v>
      </c>
      <c r="J40" s="3094"/>
      <c r="N40" s="112"/>
      <c r="O40" s="117"/>
    </row>
    <row r="41" spans="1:15" s="97" customFormat="1" x14ac:dyDescent="0.25">
      <c r="A41" s="109" t="s">
        <v>86</v>
      </c>
      <c r="B41" s="110"/>
      <c r="C41" s="111">
        <f>ŽP!E16</f>
        <v>23700</v>
      </c>
      <c r="D41" s="110"/>
      <c r="E41" s="110"/>
      <c r="F41" s="113">
        <f>ŽP!E18</f>
        <v>26000</v>
      </c>
      <c r="G41" s="1552">
        <f>ŽP!E19</f>
        <v>2000</v>
      </c>
      <c r="H41" s="2219">
        <f>SUM(B41:G41)</f>
        <v>51700</v>
      </c>
      <c r="I41" s="3093">
        <f t="shared" si="3"/>
        <v>100796.9</v>
      </c>
      <c r="J41" s="3094"/>
      <c r="N41" s="112"/>
      <c r="O41" s="117"/>
    </row>
    <row r="42" spans="1:15" s="97" customFormat="1" x14ac:dyDescent="0.25">
      <c r="A42" s="109" t="s">
        <v>87</v>
      </c>
      <c r="B42" s="110"/>
      <c r="C42" s="111">
        <f>Zdravotnictví!E15</f>
        <v>6400</v>
      </c>
      <c r="D42" s="110"/>
      <c r="E42" s="110"/>
      <c r="F42" s="113"/>
      <c r="G42" s="1552"/>
      <c r="H42" s="2219">
        <f t="shared" si="2"/>
        <v>6400</v>
      </c>
      <c r="I42" s="3093">
        <f t="shared" si="3"/>
        <v>556330.99822000007</v>
      </c>
      <c r="J42" s="3094"/>
      <c r="N42" s="112"/>
      <c r="O42" s="117"/>
    </row>
    <row r="43" spans="1:15" s="97" customFormat="1" x14ac:dyDescent="0.25">
      <c r="A43" s="109" t="s">
        <v>88</v>
      </c>
      <c r="B43" s="110"/>
      <c r="C43" s="111"/>
      <c r="D43" s="110"/>
      <c r="E43" s="110"/>
      <c r="F43" s="113"/>
      <c r="G43" s="1552"/>
      <c r="H43" s="2219">
        <f t="shared" si="2"/>
        <v>0</v>
      </c>
      <c r="I43" s="3093">
        <f t="shared" si="3"/>
        <v>4750</v>
      </c>
      <c r="J43" s="3094"/>
      <c r="N43" s="112"/>
      <c r="O43" s="117"/>
    </row>
    <row r="44" spans="1:15" s="97" customFormat="1" x14ac:dyDescent="0.25">
      <c r="A44" s="109" t="s">
        <v>89</v>
      </c>
      <c r="B44" s="110"/>
      <c r="C44" s="111"/>
      <c r="D44" s="111"/>
      <c r="E44" s="111"/>
      <c r="F44" s="113"/>
      <c r="G44" s="1552"/>
      <c r="H44" s="2219">
        <f t="shared" si="2"/>
        <v>0</v>
      </c>
      <c r="I44" s="3093">
        <f t="shared" si="3"/>
        <v>3840</v>
      </c>
      <c r="J44" s="3094"/>
      <c r="N44" s="112"/>
      <c r="O44" s="117"/>
    </row>
    <row r="45" spans="1:15" s="97" customFormat="1" x14ac:dyDescent="0.25">
      <c r="A45" s="109" t="s">
        <v>90</v>
      </c>
      <c r="B45" s="110"/>
      <c r="C45" s="111"/>
      <c r="D45" s="111"/>
      <c r="E45" s="111"/>
      <c r="F45" s="113"/>
      <c r="G45" s="1552"/>
      <c r="H45" s="2219">
        <f t="shared" si="2"/>
        <v>0</v>
      </c>
      <c r="I45" s="3093">
        <f t="shared" si="3"/>
        <v>60309.760000000002</v>
      </c>
      <c r="J45" s="3094"/>
      <c r="N45" s="112"/>
      <c r="O45" s="117"/>
    </row>
    <row r="46" spans="1:15" s="97" customFormat="1" x14ac:dyDescent="0.25">
      <c r="A46" s="109" t="s">
        <v>91</v>
      </c>
      <c r="B46" s="110"/>
      <c r="C46" s="111"/>
      <c r="D46" s="111"/>
      <c r="E46" s="111"/>
      <c r="F46" s="113"/>
      <c r="G46" s="1552"/>
      <c r="H46" s="2219">
        <f t="shared" si="2"/>
        <v>0</v>
      </c>
      <c r="I46" s="3093">
        <f t="shared" si="3"/>
        <v>405236</v>
      </c>
      <c r="J46" s="3094"/>
      <c r="N46" s="112"/>
      <c r="O46" s="117"/>
    </row>
    <row r="47" spans="1:15" s="97" customFormat="1" x14ac:dyDescent="0.25">
      <c r="A47" s="109" t="s">
        <v>92</v>
      </c>
      <c r="B47" s="110">
        <f>Ředitel!E14</f>
        <v>11418.97</v>
      </c>
      <c r="C47" s="111"/>
      <c r="D47" s="111"/>
      <c r="E47" s="111"/>
      <c r="F47" s="113"/>
      <c r="G47" s="1546"/>
      <c r="H47" s="2216">
        <f t="shared" si="2"/>
        <v>11418.97</v>
      </c>
      <c r="I47" s="3093">
        <f t="shared" si="3"/>
        <v>513685.02799999999</v>
      </c>
      <c r="J47" s="3094"/>
      <c r="N47" s="112"/>
      <c r="O47" s="117"/>
    </row>
    <row r="48" spans="1:15" s="97" customFormat="1" x14ac:dyDescent="0.25">
      <c r="A48" s="109" t="s">
        <v>93</v>
      </c>
      <c r="B48" s="110"/>
      <c r="C48" s="111"/>
      <c r="D48" s="111"/>
      <c r="E48" s="111"/>
      <c r="F48" s="113"/>
      <c r="G48" s="1546"/>
      <c r="H48" s="2216">
        <f t="shared" si="2"/>
        <v>0</v>
      </c>
      <c r="I48" s="3093">
        <f t="shared" si="3"/>
        <v>25000</v>
      </c>
      <c r="J48" s="3094"/>
      <c r="N48" s="112"/>
      <c r="O48" s="117"/>
    </row>
    <row r="49" spans="1:15" s="97" customFormat="1" x14ac:dyDescent="0.25">
      <c r="A49" s="134" t="s">
        <v>44</v>
      </c>
      <c r="B49" s="110"/>
      <c r="C49" s="111"/>
      <c r="D49" s="111"/>
      <c r="E49" s="111"/>
      <c r="F49" s="113"/>
      <c r="G49" s="1546"/>
      <c r="H49" s="2216">
        <f t="shared" si="2"/>
        <v>0</v>
      </c>
      <c r="I49" s="3093">
        <f t="shared" si="3"/>
        <v>3235.2</v>
      </c>
      <c r="J49" s="3094"/>
      <c r="N49" s="112"/>
      <c r="O49" s="117"/>
    </row>
    <row r="50" spans="1:15" s="97" customFormat="1" ht="13.5" thickBot="1" x14ac:dyDescent="0.3">
      <c r="A50" s="1545" t="s">
        <v>1506</v>
      </c>
      <c r="B50" s="1547"/>
      <c r="C50" s="131"/>
      <c r="D50" s="131"/>
      <c r="E50" s="131"/>
      <c r="F50" s="1550"/>
      <c r="G50" s="1553"/>
      <c r="H50" s="2217">
        <f t="shared" si="2"/>
        <v>0</v>
      </c>
      <c r="I50" s="3093">
        <f t="shared" si="3"/>
        <v>1132862.895</v>
      </c>
      <c r="J50" s="3094"/>
      <c r="N50" s="112"/>
      <c r="O50" s="117"/>
    </row>
    <row r="51" spans="1:15" s="97" customFormat="1" ht="18.75" customHeight="1" thickBot="1" x14ac:dyDescent="0.3">
      <c r="A51" s="115" t="s">
        <v>94</v>
      </c>
      <c r="B51" s="116">
        <f>SUM(B34:B50)</f>
        <v>11418.97</v>
      </c>
      <c r="C51" s="129">
        <f t="shared" ref="C51:G51" si="4">SUM(C34:C50)</f>
        <v>166750</v>
      </c>
      <c r="D51" s="129">
        <f t="shared" si="4"/>
        <v>0</v>
      </c>
      <c r="E51" s="129">
        <f t="shared" si="4"/>
        <v>10000</v>
      </c>
      <c r="F51" s="1551">
        <f t="shared" si="4"/>
        <v>26000</v>
      </c>
      <c r="G51" s="1554">
        <f t="shared" si="4"/>
        <v>2000</v>
      </c>
      <c r="H51" s="2218">
        <f>SUM(B51:G51)</f>
        <v>216168.97</v>
      </c>
      <c r="I51" s="3104">
        <f t="shared" si="3"/>
        <v>5996845.267</v>
      </c>
      <c r="J51" s="3105"/>
      <c r="K51" s="1937"/>
      <c r="N51" s="112"/>
      <c r="O51" s="117"/>
    </row>
    <row r="52" spans="1:15" x14ac:dyDescent="0.2">
      <c r="A52" s="87"/>
    </row>
    <row r="53" spans="1:15" x14ac:dyDescent="0.2">
      <c r="A53" s="87"/>
    </row>
    <row r="54" spans="1:15" x14ac:dyDescent="0.2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</row>
    <row r="55" spans="1:15" ht="15.75" customHeight="1" x14ac:dyDescent="0.25">
      <c r="A55" s="3087" t="s">
        <v>2267</v>
      </c>
      <c r="B55" s="3087"/>
      <c r="C55" s="3087"/>
      <c r="D55" s="3087"/>
      <c r="E55" s="3087"/>
      <c r="F55" s="3087"/>
      <c r="G55" s="3087"/>
      <c r="H55" s="3087"/>
      <c r="I55" s="3087"/>
      <c r="J55" s="3087"/>
      <c r="K55" s="3087"/>
      <c r="L55" s="88"/>
      <c r="M55" s="88"/>
      <c r="N55" s="88"/>
    </row>
    <row r="56" spans="1:15" s="87" customFormat="1" ht="13.5" thickBot="1" x14ac:dyDescent="0.25">
      <c r="A56" s="85"/>
      <c r="B56" s="85"/>
      <c r="C56" s="85"/>
      <c r="D56" s="85"/>
      <c r="E56" s="85"/>
      <c r="F56" s="85"/>
      <c r="G56" s="85"/>
      <c r="H56" s="85"/>
      <c r="I56" s="85"/>
      <c r="J56" s="93" t="s">
        <v>66</v>
      </c>
      <c r="K56" s="93"/>
      <c r="L56" s="118"/>
      <c r="O56" s="118"/>
    </row>
    <row r="57" spans="1:15" ht="15.75" customHeight="1" x14ac:dyDescent="0.2">
      <c r="A57" s="3078">
        <v>2025</v>
      </c>
      <c r="B57" s="2208">
        <v>916</v>
      </c>
      <c r="C57" s="120">
        <v>916</v>
      </c>
      <c r="D57" s="120">
        <v>916</v>
      </c>
      <c r="E57" s="120">
        <v>917</v>
      </c>
      <c r="F57" s="121">
        <v>918</v>
      </c>
      <c r="G57" s="96" t="s">
        <v>2268</v>
      </c>
      <c r="H57" s="96" t="s">
        <v>2272</v>
      </c>
      <c r="I57" s="3081" t="s">
        <v>2271</v>
      </c>
      <c r="J57" s="3082"/>
      <c r="K57" s="1557"/>
    </row>
    <row r="58" spans="1:15" ht="28.5" customHeight="1" x14ac:dyDescent="0.2">
      <c r="A58" s="3079"/>
      <c r="B58" s="2212" t="s">
        <v>2270</v>
      </c>
      <c r="C58" s="2206" t="s">
        <v>2270</v>
      </c>
      <c r="D58" s="2205" t="s">
        <v>2270</v>
      </c>
      <c r="E58" s="2205" t="s">
        <v>73</v>
      </c>
      <c r="F58" s="2205" t="s">
        <v>1506</v>
      </c>
      <c r="G58" s="2207" t="s">
        <v>78</v>
      </c>
      <c r="H58" s="2220" t="s">
        <v>78</v>
      </c>
      <c r="I58" s="3083"/>
      <c r="J58" s="3084"/>
      <c r="K58" s="1558"/>
    </row>
    <row r="59" spans="1:15" ht="15.75" customHeight="1" thickBot="1" x14ac:dyDescent="0.25">
      <c r="A59" s="3080"/>
      <c r="B59" s="2209">
        <v>33155</v>
      </c>
      <c r="C59" s="2210">
        <v>33353</v>
      </c>
      <c r="D59" s="2210">
        <v>33353</v>
      </c>
      <c r="E59" s="2210">
        <v>13305</v>
      </c>
      <c r="F59" s="122">
        <v>27355</v>
      </c>
      <c r="G59" s="2211" t="s">
        <v>2269</v>
      </c>
      <c r="H59" s="2211"/>
      <c r="I59" s="3085"/>
      <c r="J59" s="3086"/>
      <c r="K59" s="1558"/>
    </row>
    <row r="60" spans="1:15" x14ac:dyDescent="0.2">
      <c r="A60" s="105" t="s">
        <v>79</v>
      </c>
      <c r="B60" s="124"/>
      <c r="C60" s="125"/>
      <c r="D60" s="125"/>
      <c r="E60" s="125"/>
      <c r="F60" s="1548"/>
      <c r="G60" s="126">
        <f t="shared" ref="G60:G66" si="5">SUM(A60:F60)</f>
        <v>0</v>
      </c>
      <c r="H60" s="126">
        <f t="shared" ref="H60:H76" si="6">I34</f>
        <v>85962.714999999997</v>
      </c>
      <c r="I60" s="3088">
        <f>SUM(G60:H60)</f>
        <v>85962.714999999997</v>
      </c>
      <c r="J60" s="3089"/>
      <c r="K60" s="97"/>
      <c r="N60" s="2926"/>
    </row>
    <row r="61" spans="1:15" x14ac:dyDescent="0.2">
      <c r="A61" s="109" t="s">
        <v>80</v>
      </c>
      <c r="B61" s="127"/>
      <c r="C61" s="128"/>
      <c r="D61" s="128"/>
      <c r="E61" s="128"/>
      <c r="F61" s="1549"/>
      <c r="G61" s="126">
        <f t="shared" si="5"/>
        <v>0</v>
      </c>
      <c r="H61" s="126">
        <f t="shared" si="6"/>
        <v>170718.7</v>
      </c>
      <c r="I61" s="3074">
        <f t="shared" ref="I61:I77" si="7">SUM(G61:H61)</f>
        <v>170718.7</v>
      </c>
      <c r="J61" s="3075"/>
      <c r="K61" s="97"/>
      <c r="N61" s="2926"/>
    </row>
    <row r="62" spans="1:15" x14ac:dyDescent="0.2">
      <c r="A62" s="109" t="s">
        <v>81</v>
      </c>
      <c r="B62" s="110"/>
      <c r="C62" s="111"/>
      <c r="D62" s="111"/>
      <c r="E62" s="111"/>
      <c r="F62" s="113"/>
      <c r="G62" s="126">
        <f t="shared" si="5"/>
        <v>0</v>
      </c>
      <c r="H62" s="126">
        <f t="shared" si="6"/>
        <v>66291.835779999994</v>
      </c>
      <c r="I62" s="3074">
        <f t="shared" si="7"/>
        <v>66291.835779999994</v>
      </c>
      <c r="J62" s="3075"/>
      <c r="K62" s="1937"/>
      <c r="N62" s="2926"/>
    </row>
    <row r="63" spans="1:15" x14ac:dyDescent="0.2">
      <c r="A63" s="109" t="s">
        <v>82</v>
      </c>
      <c r="B63" s="2248">
        <f>OŠMTS!F110</f>
        <v>363352</v>
      </c>
      <c r="C63" s="1555">
        <f>OŠMTS!F111</f>
        <v>2130000</v>
      </c>
      <c r="D63" s="2740">
        <f>OŠMTS!F112</f>
        <v>5820000</v>
      </c>
      <c r="E63" s="2740"/>
      <c r="F63" s="2249"/>
      <c r="G63" s="2250">
        <f t="shared" si="5"/>
        <v>8313352</v>
      </c>
      <c r="H63" s="2250">
        <f t="shared" si="6"/>
        <v>758267.15500000003</v>
      </c>
      <c r="I63" s="3074">
        <f t="shared" si="7"/>
        <v>9071619.1549999993</v>
      </c>
      <c r="J63" s="3075"/>
      <c r="K63" s="2204"/>
      <c r="N63" s="2926"/>
    </row>
    <row r="64" spans="1:15" x14ac:dyDescent="0.2">
      <c r="A64" s="109" t="s">
        <v>103</v>
      </c>
      <c r="B64" s="2248"/>
      <c r="C64" s="1555"/>
      <c r="D64" s="2740"/>
      <c r="E64" s="2740">
        <f>Sociální!E14</f>
        <v>1076720.165</v>
      </c>
      <c r="F64" s="2249"/>
      <c r="G64" s="2250">
        <f t="shared" si="5"/>
        <v>1076720.165</v>
      </c>
      <c r="H64" s="2250">
        <f t="shared" si="6"/>
        <v>303320.84699999995</v>
      </c>
      <c r="I64" s="3074">
        <f t="shared" si="7"/>
        <v>1380041.0120000001</v>
      </c>
      <c r="J64" s="3075"/>
      <c r="K64" s="97"/>
      <c r="N64" s="2926"/>
    </row>
    <row r="65" spans="1:14" x14ac:dyDescent="0.2">
      <c r="A65" s="109" t="s">
        <v>84</v>
      </c>
      <c r="B65" s="110"/>
      <c r="C65" s="111"/>
      <c r="D65" s="110"/>
      <c r="E65" s="110"/>
      <c r="F65" s="113"/>
      <c r="G65" s="126">
        <f t="shared" si="5"/>
        <v>0</v>
      </c>
      <c r="H65" s="126">
        <f t="shared" si="6"/>
        <v>1363862.0929999999</v>
      </c>
      <c r="I65" s="3074">
        <f t="shared" si="7"/>
        <v>1363862.0929999999</v>
      </c>
      <c r="J65" s="3075"/>
      <c r="K65" s="97"/>
      <c r="N65" s="2926"/>
    </row>
    <row r="66" spans="1:14" x14ac:dyDescent="0.2">
      <c r="A66" s="109" t="s">
        <v>85</v>
      </c>
      <c r="B66" s="110"/>
      <c r="C66" s="111"/>
      <c r="D66" s="110"/>
      <c r="E66" s="110"/>
      <c r="F66" s="113"/>
      <c r="G66" s="126">
        <f t="shared" si="5"/>
        <v>0</v>
      </c>
      <c r="H66" s="126">
        <f t="shared" si="6"/>
        <v>442375.13999999996</v>
      </c>
      <c r="I66" s="3074">
        <f t="shared" si="7"/>
        <v>442375.13999999996</v>
      </c>
      <c r="J66" s="3075"/>
      <c r="K66" s="97"/>
      <c r="N66" s="2926"/>
    </row>
    <row r="67" spans="1:14" x14ac:dyDescent="0.2">
      <c r="A67" s="109" t="s">
        <v>86</v>
      </c>
      <c r="B67" s="110"/>
      <c r="C67" s="111"/>
      <c r="D67" s="110"/>
      <c r="E67" s="110"/>
      <c r="F67" s="113"/>
      <c r="G67" s="126">
        <f>SUM(A67:F67)</f>
        <v>0</v>
      </c>
      <c r="H67" s="126">
        <f t="shared" si="6"/>
        <v>100796.9</v>
      </c>
      <c r="I67" s="3074">
        <f t="shared" si="7"/>
        <v>100796.9</v>
      </c>
      <c r="J67" s="3075"/>
      <c r="K67" s="97"/>
      <c r="N67" s="2926"/>
    </row>
    <row r="68" spans="1:14" x14ac:dyDescent="0.2">
      <c r="A68" s="109" t="s">
        <v>87</v>
      </c>
      <c r="B68" s="110"/>
      <c r="C68" s="111"/>
      <c r="D68" s="110"/>
      <c r="E68" s="110"/>
      <c r="F68" s="113"/>
      <c r="G68" s="126">
        <f t="shared" ref="G68:G76" si="8">SUM(A68:F68)</f>
        <v>0</v>
      </c>
      <c r="H68" s="126">
        <f t="shared" si="6"/>
        <v>556330.99822000007</v>
      </c>
      <c r="I68" s="3074">
        <f t="shared" si="7"/>
        <v>556330.99822000007</v>
      </c>
      <c r="J68" s="3075"/>
      <c r="K68" s="97"/>
      <c r="N68" s="2926"/>
    </row>
    <row r="69" spans="1:14" x14ac:dyDescent="0.2">
      <c r="A69" s="109" t="s">
        <v>88</v>
      </c>
      <c r="B69" s="110"/>
      <c r="C69" s="111"/>
      <c r="D69" s="110"/>
      <c r="E69" s="110"/>
      <c r="F69" s="113"/>
      <c r="G69" s="126">
        <f t="shared" si="8"/>
        <v>0</v>
      </c>
      <c r="H69" s="126">
        <f t="shared" si="6"/>
        <v>4750</v>
      </c>
      <c r="I69" s="3074">
        <f t="shared" si="7"/>
        <v>4750</v>
      </c>
      <c r="J69" s="3075"/>
      <c r="K69" s="97"/>
      <c r="N69" s="2926"/>
    </row>
    <row r="70" spans="1:14" x14ac:dyDescent="0.2">
      <c r="A70" s="109" t="s">
        <v>89</v>
      </c>
      <c r="B70" s="110"/>
      <c r="C70" s="111"/>
      <c r="D70" s="111"/>
      <c r="E70" s="111"/>
      <c r="F70" s="113"/>
      <c r="G70" s="126">
        <f t="shared" si="8"/>
        <v>0</v>
      </c>
      <c r="H70" s="126">
        <f t="shared" si="6"/>
        <v>3840</v>
      </c>
      <c r="I70" s="3074">
        <f t="shared" si="7"/>
        <v>3840</v>
      </c>
      <c r="J70" s="3075"/>
      <c r="K70" s="97"/>
      <c r="N70" s="2926"/>
    </row>
    <row r="71" spans="1:14" x14ac:dyDescent="0.2">
      <c r="A71" s="109" t="s">
        <v>90</v>
      </c>
      <c r="B71" s="110"/>
      <c r="C71" s="111"/>
      <c r="D71" s="111"/>
      <c r="E71" s="111"/>
      <c r="F71" s="113"/>
      <c r="G71" s="126">
        <f t="shared" si="8"/>
        <v>0</v>
      </c>
      <c r="H71" s="126">
        <f t="shared" si="6"/>
        <v>60309.760000000002</v>
      </c>
      <c r="I71" s="3074">
        <f t="shared" si="7"/>
        <v>60309.760000000002</v>
      </c>
      <c r="J71" s="3075"/>
      <c r="K71" s="97"/>
      <c r="N71" s="2926"/>
    </row>
    <row r="72" spans="1:14" x14ac:dyDescent="0.2">
      <c r="A72" s="109" t="s">
        <v>91</v>
      </c>
      <c r="B72" s="110"/>
      <c r="C72" s="111"/>
      <c r="D72" s="111"/>
      <c r="E72" s="111"/>
      <c r="F72" s="113"/>
      <c r="G72" s="126">
        <f t="shared" si="8"/>
        <v>0</v>
      </c>
      <c r="H72" s="126">
        <f t="shared" si="6"/>
        <v>405236</v>
      </c>
      <c r="I72" s="3074">
        <f t="shared" si="7"/>
        <v>405236</v>
      </c>
      <c r="J72" s="3075"/>
      <c r="K72" s="97"/>
      <c r="N72" s="2926"/>
    </row>
    <row r="73" spans="1:14" x14ac:dyDescent="0.2">
      <c r="A73" s="109" t="s">
        <v>92</v>
      </c>
      <c r="B73" s="110"/>
      <c r="C73" s="111"/>
      <c r="D73" s="111"/>
      <c r="E73" s="111"/>
      <c r="F73" s="113"/>
      <c r="G73" s="114">
        <f t="shared" si="8"/>
        <v>0</v>
      </c>
      <c r="H73" s="114">
        <f t="shared" si="6"/>
        <v>513685.02799999999</v>
      </c>
      <c r="I73" s="3074">
        <f t="shared" si="7"/>
        <v>513685.02799999999</v>
      </c>
      <c r="J73" s="3075"/>
      <c r="K73" s="97"/>
      <c r="N73" s="2926"/>
    </row>
    <row r="74" spans="1:14" x14ac:dyDescent="0.2">
      <c r="A74" s="109" t="s">
        <v>93</v>
      </c>
      <c r="B74" s="110"/>
      <c r="C74" s="111"/>
      <c r="D74" s="111"/>
      <c r="E74" s="111"/>
      <c r="F74" s="113"/>
      <c r="G74" s="114">
        <f t="shared" si="8"/>
        <v>0</v>
      </c>
      <c r="H74" s="114">
        <f t="shared" si="6"/>
        <v>25000</v>
      </c>
      <c r="I74" s="3074">
        <f t="shared" si="7"/>
        <v>25000</v>
      </c>
      <c r="J74" s="3075"/>
      <c r="K74" s="97"/>
      <c r="N74" s="2926"/>
    </row>
    <row r="75" spans="1:14" x14ac:dyDescent="0.2">
      <c r="A75" s="134" t="s">
        <v>44</v>
      </c>
      <c r="B75" s="110"/>
      <c r="C75" s="111"/>
      <c r="D75" s="111"/>
      <c r="E75" s="111"/>
      <c r="F75" s="113"/>
      <c r="G75" s="114">
        <f t="shared" si="8"/>
        <v>0</v>
      </c>
      <c r="H75" s="114">
        <f t="shared" si="6"/>
        <v>3235.2</v>
      </c>
      <c r="I75" s="3074">
        <f t="shared" si="7"/>
        <v>3235.2</v>
      </c>
      <c r="J75" s="3075"/>
      <c r="K75" s="97"/>
      <c r="N75" s="2926"/>
    </row>
    <row r="76" spans="1:14" ht="13.5" thickBot="1" x14ac:dyDescent="0.25">
      <c r="A76" s="1545" t="s">
        <v>1506</v>
      </c>
      <c r="B76" s="1547"/>
      <c r="C76" s="131"/>
      <c r="D76" s="131"/>
      <c r="E76" s="131"/>
      <c r="F76" s="2249">
        <f>'Dopr. obslužnost'!E13</f>
        <v>160470.891</v>
      </c>
      <c r="G76" s="2273">
        <f t="shared" si="8"/>
        <v>160470.891</v>
      </c>
      <c r="H76" s="132">
        <f t="shared" si="6"/>
        <v>1132862.895</v>
      </c>
      <c r="I76" s="3074">
        <f t="shared" si="7"/>
        <v>1293333.7860000001</v>
      </c>
      <c r="J76" s="3075"/>
      <c r="K76" s="97"/>
      <c r="N76" s="2926"/>
    </row>
    <row r="77" spans="1:14" ht="13.5" thickBot="1" x14ac:dyDescent="0.25">
      <c r="A77" s="115" t="s">
        <v>94</v>
      </c>
      <c r="B77" s="116">
        <f>SUM(B60:B76)</f>
        <v>363352</v>
      </c>
      <c r="C77" s="129">
        <f t="shared" ref="C77:F77" si="9">SUM(C60:C76)</f>
        <v>2130000</v>
      </c>
      <c r="D77" s="129">
        <f t="shared" si="9"/>
        <v>5820000</v>
      </c>
      <c r="E77" s="129">
        <f t="shared" si="9"/>
        <v>1076720.165</v>
      </c>
      <c r="F77" s="1551">
        <f t="shared" si="9"/>
        <v>160470.891</v>
      </c>
      <c r="G77" s="2741">
        <f>SUM(A77:F77)</f>
        <v>9550543.0559999999</v>
      </c>
      <c r="H77" s="2741">
        <f>SUM(H60:H76)</f>
        <v>5996845.2669999991</v>
      </c>
      <c r="I77" s="3076">
        <f t="shared" si="7"/>
        <v>15547388.322999999</v>
      </c>
      <c r="J77" s="3077"/>
      <c r="K77" s="1937"/>
      <c r="N77" s="2926"/>
    </row>
  </sheetData>
  <mergeCells count="48">
    <mergeCell ref="I41:J41"/>
    <mergeCell ref="I47:J47"/>
    <mergeCell ref="I48:J48"/>
    <mergeCell ref="I49:J49"/>
    <mergeCell ref="I51:J51"/>
    <mergeCell ref="I42:J42"/>
    <mergeCell ref="I43:J43"/>
    <mergeCell ref="I44:J44"/>
    <mergeCell ref="I45:J45"/>
    <mergeCell ref="I46:J46"/>
    <mergeCell ref="I50:J50"/>
    <mergeCell ref="A1:N1"/>
    <mergeCell ref="I37:J37"/>
    <mergeCell ref="I38:J38"/>
    <mergeCell ref="I39:J39"/>
    <mergeCell ref="I40:J40"/>
    <mergeCell ref="A30:K30"/>
    <mergeCell ref="A2:M2"/>
    <mergeCell ref="A4:M4"/>
    <mergeCell ref="A6:M6"/>
    <mergeCell ref="A8:A9"/>
    <mergeCell ref="I36:J36"/>
    <mergeCell ref="A32:A33"/>
    <mergeCell ref="I32:J32"/>
    <mergeCell ref="I33:J33"/>
    <mergeCell ref="I34:J34"/>
    <mergeCell ref="I35:J35"/>
    <mergeCell ref="I62:J62"/>
    <mergeCell ref="I63:J63"/>
    <mergeCell ref="I64:J64"/>
    <mergeCell ref="I65:J65"/>
    <mergeCell ref="I60:J60"/>
    <mergeCell ref="I76:J76"/>
    <mergeCell ref="I77:J77"/>
    <mergeCell ref="A57:A59"/>
    <mergeCell ref="I57:J59"/>
    <mergeCell ref="A55:K55"/>
    <mergeCell ref="I71:J71"/>
    <mergeCell ref="I72:J72"/>
    <mergeCell ref="I73:J73"/>
    <mergeCell ref="I74:J74"/>
    <mergeCell ref="I75:J75"/>
    <mergeCell ref="I66:J66"/>
    <mergeCell ref="I67:J67"/>
    <mergeCell ref="I68:J68"/>
    <mergeCell ref="I69:J69"/>
    <mergeCell ref="I70:J70"/>
    <mergeCell ref="I61:J61"/>
  </mergeCells>
  <printOptions horizontalCentered="1"/>
  <pageMargins left="0.31496062992125984" right="0.31496062992125984" top="0.39370078740157483" bottom="0.19685039370078741" header="0.11811023622047245" footer="0.11811023622047245"/>
  <pageSetup paperSize="9" scale="75" orientation="landscape" r:id="rId1"/>
  <rowBreaks count="1" manualBreakCount="1">
    <brk id="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8"/>
  <sheetViews>
    <sheetView zoomScaleNormal="100" workbookViewId="0">
      <selection activeCell="B2" sqref="B2"/>
    </sheetView>
  </sheetViews>
  <sheetFormatPr defaultColWidth="9.140625" defaultRowHeight="12.75" x14ac:dyDescent="0.2"/>
  <cols>
    <col min="1" max="2" width="3" style="1" bestFit="1" customWidth="1"/>
    <col min="3" max="3" width="8.42578125" style="1" bestFit="1" customWidth="1"/>
    <col min="4" max="4" width="4.85546875" style="1" customWidth="1"/>
    <col min="5" max="5" width="37.7109375" style="1" customWidth="1"/>
    <col min="6" max="6" width="12.42578125" style="1" customWidth="1"/>
    <col min="7" max="7" width="13.140625" style="1" customWidth="1"/>
    <col min="8" max="8" width="13.28515625" style="1" customWidth="1"/>
    <col min="9" max="9" width="5.42578125" style="1" customWidth="1"/>
    <col min="10" max="10" width="11.7109375" style="1" bestFit="1" customWidth="1"/>
    <col min="11" max="16384" width="9.140625" style="1"/>
  </cols>
  <sheetData>
    <row r="1" spans="1:10" ht="18" x14ac:dyDescent="0.25">
      <c r="A1" s="3043" t="s">
        <v>1945</v>
      </c>
      <c r="B1" s="3043"/>
      <c r="C1" s="3043"/>
      <c r="D1" s="3043"/>
      <c r="E1" s="3043"/>
      <c r="F1" s="3043"/>
      <c r="G1" s="3043"/>
      <c r="H1" s="3043"/>
      <c r="I1" s="82"/>
    </row>
    <row r="2" spans="1:10" x14ac:dyDescent="0.2">
      <c r="A2" s="76"/>
      <c r="B2" s="76"/>
      <c r="C2" s="76"/>
      <c r="D2" s="76"/>
      <c r="E2" s="77"/>
      <c r="F2" s="78"/>
      <c r="G2" s="78"/>
      <c r="H2" s="78"/>
      <c r="I2" s="78"/>
    </row>
    <row r="3" spans="1:10" ht="15.75" x14ac:dyDescent="0.25">
      <c r="A3" s="3112" t="s">
        <v>1948</v>
      </c>
      <c r="B3" s="3112"/>
      <c r="C3" s="3112"/>
      <c r="D3" s="3112"/>
      <c r="E3" s="3112"/>
      <c r="F3" s="3112"/>
      <c r="G3" s="3112"/>
      <c r="H3" s="3112"/>
      <c r="I3" s="83"/>
    </row>
    <row r="4" spans="1:10" ht="15.75" x14ac:dyDescent="0.25">
      <c r="A4" s="139"/>
      <c r="B4" s="139"/>
      <c r="C4" s="139"/>
      <c r="D4" s="139"/>
      <c r="E4" s="139"/>
      <c r="F4" s="139"/>
      <c r="G4" s="139"/>
      <c r="H4" s="139"/>
      <c r="I4" s="83"/>
    </row>
    <row r="5" spans="1:10" x14ac:dyDescent="0.2">
      <c r="A5" s="3113" t="s">
        <v>2292</v>
      </c>
      <c r="B5" s="3113"/>
      <c r="C5" s="3113"/>
      <c r="D5" s="3113"/>
      <c r="E5" s="3113"/>
      <c r="F5" s="3113"/>
      <c r="G5" s="3113"/>
      <c r="H5" s="3113"/>
    </row>
    <row r="6" spans="1:10" ht="13.5" customHeight="1" thickBot="1" x14ac:dyDescent="0.3">
      <c r="A6" s="2"/>
      <c r="B6" s="3"/>
      <c r="C6" s="2"/>
      <c r="D6" s="4"/>
      <c r="E6" s="2"/>
      <c r="F6" s="2"/>
      <c r="G6" s="2"/>
      <c r="H6" s="5" t="s">
        <v>0</v>
      </c>
      <c r="I6" s="2"/>
    </row>
    <row r="7" spans="1:10" ht="23.25" thickBot="1" x14ac:dyDescent="0.25">
      <c r="A7" s="3114" t="s">
        <v>2293</v>
      </c>
      <c r="B7" s="3115"/>
      <c r="C7" s="6" t="s">
        <v>3</v>
      </c>
      <c r="D7" s="7" t="s">
        <v>4</v>
      </c>
      <c r="E7" s="8" t="s">
        <v>5</v>
      </c>
      <c r="F7" s="9" t="s">
        <v>1828</v>
      </c>
      <c r="G7" s="1544" t="s">
        <v>2261</v>
      </c>
      <c r="H7" s="84" t="s">
        <v>1952</v>
      </c>
      <c r="I7" s="79"/>
    </row>
    <row r="8" spans="1:10" ht="13.5" thickBot="1" x14ac:dyDescent="0.25">
      <c r="A8" s="10" t="s">
        <v>1</v>
      </c>
      <c r="B8" s="11" t="s">
        <v>6</v>
      </c>
      <c r="C8" s="12">
        <v>910</v>
      </c>
      <c r="D8" s="13" t="s">
        <v>6</v>
      </c>
      <c r="E8" s="14" t="s">
        <v>7</v>
      </c>
      <c r="F8" s="15">
        <f>SUM(F9:F10)</f>
        <v>43564.390000000007</v>
      </c>
      <c r="G8" s="1717">
        <f>SUM(G9:G10)</f>
        <v>45708.390000000007</v>
      </c>
      <c r="H8" s="1718">
        <f>SUM(H9:H10)</f>
        <v>46170.390000000007</v>
      </c>
      <c r="I8" s="80"/>
      <c r="J8" s="1917"/>
    </row>
    <row r="9" spans="1:10" x14ac:dyDescent="0.2">
      <c r="A9" s="16"/>
      <c r="B9" s="17" t="s">
        <v>2</v>
      </c>
      <c r="C9" s="18">
        <v>91001</v>
      </c>
      <c r="D9" s="19" t="s">
        <v>8</v>
      </c>
      <c r="E9" s="20" t="s">
        <v>9</v>
      </c>
      <c r="F9" s="21">
        <f>Hejtman!A24</f>
        <v>4994.8</v>
      </c>
      <c r="G9" s="2274">
        <f>Hejtman!E24</f>
        <v>4944.8</v>
      </c>
      <c r="H9" s="2275">
        <f>Hejtman!F24</f>
        <v>5406.8</v>
      </c>
      <c r="I9" s="81"/>
      <c r="J9" s="1917"/>
    </row>
    <row r="10" spans="1:10" ht="13.5" thickBot="1" x14ac:dyDescent="0.25">
      <c r="A10" s="22"/>
      <c r="B10" s="23" t="s">
        <v>2</v>
      </c>
      <c r="C10" s="24">
        <v>91015</v>
      </c>
      <c r="D10" s="25" t="s">
        <v>10</v>
      </c>
      <c r="E10" s="26" t="s">
        <v>11</v>
      </c>
      <c r="F10" s="27">
        <f>Ředitel!A21</f>
        <v>38569.590000000004</v>
      </c>
      <c r="G10" s="1715">
        <f>Ředitel!E21</f>
        <v>40763.590000000004</v>
      </c>
      <c r="H10" s="1716">
        <f>Ředitel!F21</f>
        <v>40763.590000000004</v>
      </c>
      <c r="I10" s="81"/>
      <c r="J10" s="1917"/>
    </row>
    <row r="11" spans="1:10" ht="13.5" thickBot="1" x14ac:dyDescent="0.25">
      <c r="A11" s="28" t="s">
        <v>1</v>
      </c>
      <c r="B11" s="29" t="s">
        <v>6</v>
      </c>
      <c r="C11" s="30">
        <v>911</v>
      </c>
      <c r="D11" s="31" t="s">
        <v>6</v>
      </c>
      <c r="E11" s="32" t="s">
        <v>12</v>
      </c>
      <c r="F11" s="15">
        <f>SUM(F12)</f>
        <v>395208</v>
      </c>
      <c r="G11" s="1717">
        <f>SUM(G12)</f>
        <v>417917.46799999999</v>
      </c>
      <c r="H11" s="1718">
        <f>SUM(H12)</f>
        <v>417917.46799999999</v>
      </c>
      <c r="I11" s="80"/>
      <c r="J11" s="1917"/>
    </row>
    <row r="12" spans="1:10" ht="13.5" thickBot="1" x14ac:dyDescent="0.25">
      <c r="A12" s="22"/>
      <c r="B12" s="23" t="s">
        <v>2</v>
      </c>
      <c r="C12" s="24">
        <v>91115</v>
      </c>
      <c r="D12" s="25" t="s">
        <v>10</v>
      </c>
      <c r="E12" s="26" t="s">
        <v>11</v>
      </c>
      <c r="F12" s="27">
        <f>Ředitel!A53</f>
        <v>395208</v>
      </c>
      <c r="G12" s="1715">
        <f>Ředitel!E53</f>
        <v>417917.46799999999</v>
      </c>
      <c r="H12" s="1716">
        <f>Ředitel!F53</f>
        <v>417917.46799999999</v>
      </c>
      <c r="I12" s="81"/>
      <c r="J12" s="1917"/>
    </row>
    <row r="13" spans="1:10" ht="13.5" customHeight="1" thickBot="1" x14ac:dyDescent="0.25">
      <c r="A13" s="28" t="s">
        <v>1</v>
      </c>
      <c r="B13" s="29" t="s">
        <v>6</v>
      </c>
      <c r="C13" s="30">
        <v>912</v>
      </c>
      <c r="D13" s="31" t="s">
        <v>6</v>
      </c>
      <c r="E13" s="32" t="s">
        <v>13</v>
      </c>
      <c r="F13" s="15">
        <f>SUM(F14:F19)</f>
        <v>55623.99</v>
      </c>
      <c r="G13" s="1717">
        <f>SUM(G14:G19)</f>
        <v>83163</v>
      </c>
      <c r="H13" s="1718">
        <f>SUM(H14:H19)</f>
        <v>83163</v>
      </c>
      <c r="I13" s="80"/>
      <c r="J13" s="1917"/>
    </row>
    <row r="14" spans="1:10" x14ac:dyDescent="0.2">
      <c r="A14" s="33"/>
      <c r="B14" s="34" t="s">
        <v>2</v>
      </c>
      <c r="C14" s="35">
        <v>91204</v>
      </c>
      <c r="D14" s="19" t="s">
        <v>14</v>
      </c>
      <c r="E14" s="36" t="s">
        <v>15</v>
      </c>
      <c r="F14" s="21">
        <f>OŠMTS!A24</f>
        <v>17580</v>
      </c>
      <c r="G14" s="2274">
        <f>OŠMTS!E24</f>
        <v>25750</v>
      </c>
      <c r="H14" s="2275">
        <f>OŠMTS!F24</f>
        <v>25750</v>
      </c>
      <c r="I14" s="81"/>
      <c r="J14" s="1917"/>
    </row>
    <row r="15" spans="1:10" x14ac:dyDescent="0.2">
      <c r="A15" s="38"/>
      <c r="B15" s="39" t="s">
        <v>2</v>
      </c>
      <c r="C15" s="40">
        <v>91205</v>
      </c>
      <c r="D15" s="41" t="s">
        <v>16</v>
      </c>
      <c r="E15" s="42" t="s">
        <v>17</v>
      </c>
      <c r="F15" s="43">
        <f>Sociální!A24</f>
        <v>6563.99</v>
      </c>
      <c r="G15" s="1719">
        <f>Sociální!E24</f>
        <v>15523</v>
      </c>
      <c r="H15" s="1720">
        <f>Sociální!F24</f>
        <v>15523</v>
      </c>
      <c r="I15" s="81"/>
      <c r="J15" s="1917"/>
    </row>
    <row r="16" spans="1:10" x14ac:dyDescent="0.2">
      <c r="A16" s="38"/>
      <c r="B16" s="39" t="s">
        <v>2</v>
      </c>
      <c r="C16" s="40">
        <v>91206</v>
      </c>
      <c r="D16" s="41" t="s">
        <v>18</v>
      </c>
      <c r="E16" s="42" t="s">
        <v>1499</v>
      </c>
      <c r="F16" s="43">
        <f>Silnič.hospodářství!A23</f>
        <v>15650</v>
      </c>
      <c r="G16" s="1719">
        <f>Silnič.hospodářství!E23</f>
        <v>25650</v>
      </c>
      <c r="H16" s="1720">
        <f>Silnič.hospodářství!F23</f>
        <v>25650</v>
      </c>
      <c r="I16" s="81"/>
      <c r="J16" s="1917"/>
    </row>
    <row r="17" spans="1:10" x14ac:dyDescent="0.2">
      <c r="A17" s="38"/>
      <c r="B17" s="39" t="s">
        <v>2</v>
      </c>
      <c r="C17" s="40">
        <v>91207</v>
      </c>
      <c r="D17" s="41" t="s">
        <v>19</v>
      </c>
      <c r="E17" s="42" t="s">
        <v>20</v>
      </c>
      <c r="F17" s="43">
        <f>Kultura!A24</f>
        <v>13330</v>
      </c>
      <c r="G17" s="1719">
        <f>Kultura!E24</f>
        <v>13740</v>
      </c>
      <c r="H17" s="1720">
        <f>Kultura!F24</f>
        <v>13740</v>
      </c>
      <c r="I17" s="81"/>
      <c r="J17" s="1917"/>
    </row>
    <row r="18" spans="1:10" x14ac:dyDescent="0.2">
      <c r="A18" s="38"/>
      <c r="B18" s="39" t="s">
        <v>2</v>
      </c>
      <c r="C18" s="40">
        <v>91208</v>
      </c>
      <c r="D18" s="41" t="s">
        <v>21</v>
      </c>
      <c r="E18" s="42" t="s">
        <v>22</v>
      </c>
      <c r="F18" s="43">
        <v>0</v>
      </c>
      <c r="G18" s="1719">
        <f>ŽP!E10</f>
        <v>0</v>
      </c>
      <c r="H18" s="1720">
        <f>ŽP!E10</f>
        <v>0</v>
      </c>
      <c r="I18" s="81"/>
      <c r="J18" s="1917"/>
    </row>
    <row r="19" spans="1:10" ht="13.5" thickBot="1" x14ac:dyDescent="0.25">
      <c r="A19" s="38"/>
      <c r="B19" s="39" t="s">
        <v>2</v>
      </c>
      <c r="C19" s="40">
        <v>91209</v>
      </c>
      <c r="D19" s="41" t="s">
        <v>23</v>
      </c>
      <c r="E19" s="42" t="s">
        <v>24</v>
      </c>
      <c r="F19" s="43">
        <f>Zdravotnictví!A22</f>
        <v>2500</v>
      </c>
      <c r="G19" s="1719">
        <f>Zdravotnictví!E22</f>
        <v>2500</v>
      </c>
      <c r="H19" s="1720">
        <f>Zdravotnictví!F22</f>
        <v>2500</v>
      </c>
      <c r="I19" s="81"/>
      <c r="J19" s="1917"/>
    </row>
    <row r="20" spans="1:10" ht="13.5" customHeight="1" thickBot="1" x14ac:dyDescent="0.25">
      <c r="A20" s="28" t="s">
        <v>1</v>
      </c>
      <c r="B20" s="29" t="s">
        <v>6</v>
      </c>
      <c r="C20" s="30">
        <v>913</v>
      </c>
      <c r="D20" s="31" t="s">
        <v>6</v>
      </c>
      <c r="E20" s="32" t="s">
        <v>25</v>
      </c>
      <c r="F20" s="15">
        <f>SUM(F21:F29)</f>
        <v>1606621.3049999999</v>
      </c>
      <c r="G20" s="1717">
        <f>SUM(G21:G29)</f>
        <v>1712961.5369999998</v>
      </c>
      <c r="H20" s="1718">
        <f>SUM(H21:H29)</f>
        <v>1712961.5369999998</v>
      </c>
      <c r="I20" s="80"/>
      <c r="J20" s="1917"/>
    </row>
    <row r="21" spans="1:10" x14ac:dyDescent="0.2">
      <c r="A21" s="33"/>
      <c r="B21" s="34" t="s">
        <v>2</v>
      </c>
      <c r="C21" s="35">
        <v>91304</v>
      </c>
      <c r="D21" s="19" t="s">
        <v>14</v>
      </c>
      <c r="E21" s="36" t="s">
        <v>15</v>
      </c>
      <c r="F21" s="21">
        <f>OŠMTS!A41</f>
        <v>398346.76</v>
      </c>
      <c r="G21" s="2274">
        <f>OŠMTS!G41</f>
        <v>413987.63</v>
      </c>
      <c r="H21" s="2275">
        <f>OŠMTS!H41</f>
        <v>413987.63</v>
      </c>
      <c r="I21" s="81"/>
      <c r="J21" s="1917"/>
    </row>
    <row r="22" spans="1:10" x14ac:dyDescent="0.2">
      <c r="A22" s="38"/>
      <c r="B22" s="39" t="s">
        <v>2</v>
      </c>
      <c r="C22" s="40">
        <v>91305</v>
      </c>
      <c r="D22" s="41" t="s">
        <v>16</v>
      </c>
      <c r="E22" s="42" t="s">
        <v>17</v>
      </c>
      <c r="F22" s="43">
        <f>Sociální!A70</f>
        <v>166482.81499999997</v>
      </c>
      <c r="G22" s="1719">
        <f>Sociální!G70</f>
        <v>187408.84699999998</v>
      </c>
      <c r="H22" s="1720">
        <f>Sociální!H70</f>
        <v>187408.84699999998</v>
      </c>
      <c r="I22" s="81"/>
      <c r="J22" s="1917"/>
    </row>
    <row r="23" spans="1:10" x14ac:dyDescent="0.2">
      <c r="A23" s="38"/>
      <c r="B23" s="39" t="s">
        <v>2</v>
      </c>
      <c r="C23" s="40">
        <v>91306</v>
      </c>
      <c r="D23" s="41" t="s">
        <v>18</v>
      </c>
      <c r="E23" s="42" t="s">
        <v>1499</v>
      </c>
      <c r="F23" s="43">
        <f>Silnič.hospodářství!A37</f>
        <v>445000</v>
      </c>
      <c r="G23" s="1719">
        <f>Silnič.hospodářství!G37</f>
        <v>482000</v>
      </c>
      <c r="H23" s="1720">
        <f>Silnič.hospodářství!H37</f>
        <v>482000</v>
      </c>
      <c r="I23" s="81"/>
      <c r="J23" s="1917"/>
    </row>
    <row r="24" spans="1:10" x14ac:dyDescent="0.2">
      <c r="A24" s="38"/>
      <c r="B24" s="39" t="s">
        <v>2</v>
      </c>
      <c r="C24" s="40">
        <v>91307</v>
      </c>
      <c r="D24" s="41" t="s">
        <v>19</v>
      </c>
      <c r="E24" s="42" t="s">
        <v>20</v>
      </c>
      <c r="F24" s="43">
        <f>Kultura!A40</f>
        <v>288145.18</v>
      </c>
      <c r="G24" s="1719">
        <f>Kultura!G40</f>
        <v>311105.36</v>
      </c>
      <c r="H24" s="1720">
        <f>Kultura!H40</f>
        <v>311105.36</v>
      </c>
      <c r="I24" s="81"/>
      <c r="J24" s="1917"/>
    </row>
    <row r="25" spans="1:10" x14ac:dyDescent="0.2">
      <c r="A25" s="38"/>
      <c r="B25" s="39" t="s">
        <v>2</v>
      </c>
      <c r="C25" s="40">
        <v>91308</v>
      </c>
      <c r="D25" s="41" t="s">
        <v>21</v>
      </c>
      <c r="E25" s="42" t="s">
        <v>22</v>
      </c>
      <c r="F25" s="43">
        <f>ŽP!A26</f>
        <v>8046.55</v>
      </c>
      <c r="G25" s="1719">
        <f>ŽP!G26</f>
        <v>9435.7000000000007</v>
      </c>
      <c r="H25" s="1720">
        <f>ŽP!H26</f>
        <v>9435.7000000000007</v>
      </c>
      <c r="I25" s="81"/>
      <c r="J25" s="1917"/>
    </row>
    <row r="26" spans="1:10" x14ac:dyDescent="0.2">
      <c r="A26" s="38"/>
      <c r="B26" s="39" t="s">
        <v>2</v>
      </c>
      <c r="C26" s="40">
        <v>91309</v>
      </c>
      <c r="D26" s="41" t="s">
        <v>23</v>
      </c>
      <c r="E26" s="42" t="s">
        <v>24</v>
      </c>
      <c r="F26" s="43">
        <f>Zdravotnictví!A31</f>
        <v>275600</v>
      </c>
      <c r="G26" s="1719">
        <f>Zdravotnictví!G31</f>
        <v>284024</v>
      </c>
      <c r="H26" s="1720">
        <f>Zdravotnictví!H31</f>
        <v>284024</v>
      </c>
      <c r="I26" s="81"/>
      <c r="J26" s="1917"/>
    </row>
    <row r="27" spans="1:10" x14ac:dyDescent="0.2">
      <c r="A27" s="38"/>
      <c r="B27" s="39" t="s">
        <v>2</v>
      </c>
      <c r="C27" s="40">
        <v>91318</v>
      </c>
      <c r="D27" s="44" t="s">
        <v>26</v>
      </c>
      <c r="E27" s="42" t="s">
        <v>27</v>
      </c>
      <c r="F27" s="43">
        <f>'Odd.Sekret.ředitele'!A19</f>
        <v>25000</v>
      </c>
      <c r="G27" s="1719">
        <f>'Odd.Sekret.ředitele'!E19</f>
        <v>25000</v>
      </c>
      <c r="H27" s="1720">
        <f>'Odd.Sekret.ředitele'!F19</f>
        <v>25000</v>
      </c>
      <c r="I27" s="81"/>
      <c r="J27" s="1917"/>
    </row>
    <row r="28" spans="1:10" x14ac:dyDescent="0.2">
      <c r="A28" s="45"/>
      <c r="B28" s="39" t="s">
        <v>2</v>
      </c>
      <c r="C28" s="47">
        <v>91903</v>
      </c>
      <c r="D28" s="48" t="s">
        <v>33</v>
      </c>
      <c r="E28" s="49" t="s">
        <v>1938</v>
      </c>
      <c r="F28" s="50">
        <f>Ekonomika!A20</f>
        <v>0</v>
      </c>
      <c r="G28" s="2276">
        <f>Ekonomika!E20</f>
        <v>0</v>
      </c>
      <c r="H28" s="2277">
        <f>Ekonomika!F20</f>
        <v>0</v>
      </c>
      <c r="I28" s="81"/>
      <c r="J28" s="1917"/>
    </row>
    <row r="29" spans="1:10" ht="13.5" thickBot="1" x14ac:dyDescent="0.25">
      <c r="A29" s="45"/>
      <c r="B29" s="46" t="s">
        <v>2</v>
      </c>
      <c r="C29" s="47">
        <v>91903</v>
      </c>
      <c r="D29" s="48" t="s">
        <v>28</v>
      </c>
      <c r="E29" s="49" t="s">
        <v>29</v>
      </c>
      <c r="F29" s="50">
        <f>Ekonomika!A43</f>
        <v>0</v>
      </c>
      <c r="G29" s="2276">
        <f>Ekonomika!E43</f>
        <v>0</v>
      </c>
      <c r="H29" s="2277">
        <f>Ekonomika!F43</f>
        <v>0</v>
      </c>
      <c r="I29" s="81"/>
      <c r="J29" s="1917"/>
    </row>
    <row r="30" spans="1:10" ht="13.5" thickBot="1" x14ac:dyDescent="0.25">
      <c r="A30" s="28" t="s">
        <v>1</v>
      </c>
      <c r="B30" s="29" t="s">
        <v>6</v>
      </c>
      <c r="C30" s="30">
        <v>914</v>
      </c>
      <c r="D30" s="31" t="s">
        <v>6</v>
      </c>
      <c r="E30" s="32" t="s">
        <v>30</v>
      </c>
      <c r="F30" s="15">
        <f>SUM(F31:F46)</f>
        <v>222085.69</v>
      </c>
      <c r="G30" s="1717">
        <f>SUM(G31:G46)</f>
        <v>241162.753</v>
      </c>
      <c r="H30" s="1718">
        <f>SUM(H31:H46)</f>
        <v>240912.753</v>
      </c>
      <c r="I30" s="80"/>
      <c r="J30" s="1917"/>
    </row>
    <row r="31" spans="1:10" x14ac:dyDescent="0.2">
      <c r="A31" s="51"/>
      <c r="B31" s="52" t="s">
        <v>2</v>
      </c>
      <c r="C31" s="53">
        <v>91401</v>
      </c>
      <c r="D31" s="54" t="s">
        <v>8</v>
      </c>
      <c r="E31" s="55" t="s">
        <v>9</v>
      </c>
      <c r="F31" s="56">
        <f>Hejtman!A48</f>
        <v>17514</v>
      </c>
      <c r="G31" s="2278">
        <f>Hejtman!E48</f>
        <v>17534</v>
      </c>
      <c r="H31" s="2279">
        <f>Hejtman!F48</f>
        <v>17284</v>
      </c>
      <c r="I31" s="81"/>
      <c r="J31" s="1917"/>
    </row>
    <row r="32" spans="1:10" x14ac:dyDescent="0.2">
      <c r="A32" s="38"/>
      <c r="B32" s="39" t="s">
        <v>2</v>
      </c>
      <c r="C32" s="40">
        <v>91402</v>
      </c>
      <c r="D32" s="41" t="s">
        <v>31</v>
      </c>
      <c r="E32" s="42" t="s">
        <v>32</v>
      </c>
      <c r="F32" s="43">
        <f>Rozvoj!A21</f>
        <v>12579</v>
      </c>
      <c r="G32" s="1719">
        <f>Rozvoj!E21</f>
        <v>19152</v>
      </c>
      <c r="H32" s="1720">
        <f>Rozvoj!F21</f>
        <v>19152</v>
      </c>
      <c r="I32" s="81"/>
      <c r="J32" s="1917"/>
    </row>
    <row r="33" spans="1:10" x14ac:dyDescent="0.2">
      <c r="A33" s="38"/>
      <c r="B33" s="39" t="s">
        <v>2</v>
      </c>
      <c r="C33" s="40">
        <v>91403</v>
      </c>
      <c r="D33" s="41" t="s">
        <v>33</v>
      </c>
      <c r="E33" s="42" t="s">
        <v>34</v>
      </c>
      <c r="F33" s="43">
        <f>Ekonomika!A28</f>
        <v>12755</v>
      </c>
      <c r="G33" s="1719">
        <f>Ekonomika!E28</f>
        <v>12865</v>
      </c>
      <c r="H33" s="1720">
        <f>Ekonomika!F28</f>
        <v>12865</v>
      </c>
      <c r="I33" s="81"/>
      <c r="J33" s="1917"/>
    </row>
    <row r="34" spans="1:10" x14ac:dyDescent="0.2">
      <c r="A34" s="38"/>
      <c r="B34" s="39" t="s">
        <v>2</v>
      </c>
      <c r="C34" s="40">
        <v>91404</v>
      </c>
      <c r="D34" s="41" t="s">
        <v>14</v>
      </c>
      <c r="E34" s="42" t="s">
        <v>15</v>
      </c>
      <c r="F34" s="43">
        <f>OŠMTS!A50</f>
        <v>6625</v>
      </c>
      <c r="G34" s="1719">
        <f>OŠMTS!E50</f>
        <v>10275</v>
      </c>
      <c r="H34" s="1720">
        <f>OŠMTS!F50</f>
        <v>10275</v>
      </c>
      <c r="I34" s="81"/>
      <c r="J34" s="1917"/>
    </row>
    <row r="35" spans="1:10" x14ac:dyDescent="0.2">
      <c r="A35" s="38"/>
      <c r="B35" s="39" t="s">
        <v>2</v>
      </c>
      <c r="C35" s="40">
        <v>91405</v>
      </c>
      <c r="D35" s="41" t="s">
        <v>16</v>
      </c>
      <c r="E35" s="42" t="s">
        <v>17</v>
      </c>
      <c r="F35" s="43">
        <f>Sociální!A95</f>
        <v>5209</v>
      </c>
      <c r="G35" s="1719">
        <f>Sociální!E95</f>
        <v>4842</v>
      </c>
      <c r="H35" s="1720">
        <f>Sociální!F95</f>
        <v>4842</v>
      </c>
      <c r="I35" s="81"/>
      <c r="J35" s="1917"/>
    </row>
    <row r="36" spans="1:10" x14ac:dyDescent="0.2">
      <c r="A36" s="38"/>
      <c r="B36" s="39" t="s">
        <v>2</v>
      </c>
      <c r="C36" s="40">
        <v>91406</v>
      </c>
      <c r="D36" s="41" t="s">
        <v>18</v>
      </c>
      <c r="E36" s="42" t="s">
        <v>1499</v>
      </c>
      <c r="F36" s="43">
        <f>Silnič.hospodářství!A47</f>
        <v>3945.4300000000003</v>
      </c>
      <c r="G36" s="1719">
        <f>Silnič.hospodářství!E47</f>
        <v>4442.0929999999998</v>
      </c>
      <c r="H36" s="1720">
        <f>Silnič.hospodářství!F47</f>
        <v>4442.0929999999998</v>
      </c>
      <c r="I36" s="81"/>
      <c r="J36" s="1917"/>
    </row>
    <row r="37" spans="1:10" x14ac:dyDescent="0.2">
      <c r="A37" s="38"/>
      <c r="B37" s="39" t="s">
        <v>2</v>
      </c>
      <c r="C37" s="40">
        <v>91407</v>
      </c>
      <c r="D37" s="41" t="s">
        <v>19</v>
      </c>
      <c r="E37" s="42" t="s">
        <v>20</v>
      </c>
      <c r="F37" s="43">
        <f>Kultura!A49</f>
        <v>18344</v>
      </c>
      <c r="G37" s="1719">
        <f>Kultura!E49</f>
        <v>21430</v>
      </c>
      <c r="H37" s="1720">
        <f>Kultura!F49</f>
        <v>21430</v>
      </c>
      <c r="I37" s="81"/>
      <c r="J37" s="1917"/>
    </row>
    <row r="38" spans="1:10" x14ac:dyDescent="0.2">
      <c r="A38" s="38"/>
      <c r="B38" s="39" t="s">
        <v>2</v>
      </c>
      <c r="C38" s="40">
        <v>91408</v>
      </c>
      <c r="D38" s="41" t="s">
        <v>21</v>
      </c>
      <c r="E38" s="42" t="s">
        <v>22</v>
      </c>
      <c r="F38" s="43">
        <f>ŽP!A34</f>
        <v>12721.2</v>
      </c>
      <c r="G38" s="1719">
        <f>ŽP!E34</f>
        <v>12591.2</v>
      </c>
      <c r="H38" s="1720">
        <f>ŽP!F34</f>
        <v>12591.2</v>
      </c>
      <c r="I38" s="81"/>
      <c r="J38" s="1917"/>
    </row>
    <row r="39" spans="1:10" x14ac:dyDescent="0.2">
      <c r="A39" s="38"/>
      <c r="B39" s="39" t="s">
        <v>2</v>
      </c>
      <c r="C39" s="40">
        <v>91409</v>
      </c>
      <c r="D39" s="41" t="s">
        <v>23</v>
      </c>
      <c r="E39" s="42" t="s">
        <v>24</v>
      </c>
      <c r="F39" s="43">
        <f>Zdravotnictví!A40</f>
        <v>4028.6800000000003</v>
      </c>
      <c r="G39" s="1719">
        <f>Zdravotnictví!E40</f>
        <v>4380.2800000000007</v>
      </c>
      <c r="H39" s="1720">
        <f>Zdravotnictví!F40</f>
        <v>4380.2800000000007</v>
      </c>
      <c r="I39" s="81"/>
      <c r="J39" s="1917"/>
    </row>
    <row r="40" spans="1:10" x14ac:dyDescent="0.2">
      <c r="A40" s="38"/>
      <c r="B40" s="39" t="s">
        <v>2</v>
      </c>
      <c r="C40" s="40">
        <v>91410</v>
      </c>
      <c r="D40" s="41" t="s">
        <v>35</v>
      </c>
      <c r="E40" s="42" t="s">
        <v>36</v>
      </c>
      <c r="F40" s="43">
        <f>Právní!A17</f>
        <v>4750</v>
      </c>
      <c r="G40" s="1719">
        <f>Právní!E17</f>
        <v>4750</v>
      </c>
      <c r="H40" s="1720">
        <f>Právní!F17</f>
        <v>4750</v>
      </c>
      <c r="I40" s="81"/>
      <c r="J40" s="1917"/>
    </row>
    <row r="41" spans="1:10" x14ac:dyDescent="0.2">
      <c r="A41" s="38"/>
      <c r="B41" s="39" t="s">
        <v>2</v>
      </c>
      <c r="C41" s="40">
        <v>91411</v>
      </c>
      <c r="D41" s="41" t="s">
        <v>37</v>
      </c>
      <c r="E41" s="42" t="s">
        <v>38</v>
      </c>
      <c r="F41" s="43">
        <f>'Územní plán'!A18</f>
        <v>2340</v>
      </c>
      <c r="G41" s="1719">
        <f>'Územní plán'!E18</f>
        <v>2340</v>
      </c>
      <c r="H41" s="1720">
        <f>'Územní plán'!F18</f>
        <v>2340</v>
      </c>
      <c r="I41" s="81"/>
      <c r="J41" s="1917"/>
    </row>
    <row r="42" spans="1:10" x14ac:dyDescent="0.2">
      <c r="A42" s="38"/>
      <c r="B42" s="39" t="s">
        <v>2</v>
      </c>
      <c r="C42" s="40">
        <v>91412</v>
      </c>
      <c r="D42" s="41" t="s">
        <v>39</v>
      </c>
      <c r="E42" s="42" t="s">
        <v>40</v>
      </c>
      <c r="F42" s="43">
        <f>Informatika!A18</f>
        <v>51494.76</v>
      </c>
      <c r="G42" s="1719">
        <f>Informatika!E18</f>
        <v>50109.760000000002</v>
      </c>
      <c r="H42" s="1720">
        <f>Informatika!F18</f>
        <v>50109.760000000002</v>
      </c>
      <c r="I42" s="81"/>
      <c r="J42" s="1917"/>
    </row>
    <row r="43" spans="1:10" x14ac:dyDescent="0.2">
      <c r="A43" s="38"/>
      <c r="B43" s="39" t="s">
        <v>2</v>
      </c>
      <c r="C43" s="40">
        <v>91414</v>
      </c>
      <c r="D43" s="41" t="s">
        <v>41</v>
      </c>
      <c r="E43" s="42" t="s">
        <v>42</v>
      </c>
      <c r="F43" s="43">
        <f>Investice!A19</f>
        <v>5450</v>
      </c>
      <c r="G43" s="1719">
        <f>Investice!E19</f>
        <v>5450</v>
      </c>
      <c r="H43" s="1720">
        <f>Investice!F19</f>
        <v>5450</v>
      </c>
      <c r="I43" s="81"/>
      <c r="J43" s="1917"/>
    </row>
    <row r="44" spans="1:10" x14ac:dyDescent="0.2">
      <c r="A44" s="38"/>
      <c r="B44" s="57" t="s">
        <v>2</v>
      </c>
      <c r="C44" s="58">
        <v>91415</v>
      </c>
      <c r="D44" s="59" t="s">
        <v>10</v>
      </c>
      <c r="E44" s="60" t="s">
        <v>11</v>
      </c>
      <c r="F44" s="61">
        <f>Ředitel!A115</f>
        <v>28650</v>
      </c>
      <c r="G44" s="2280">
        <f>Ředitel!E115</f>
        <v>24585</v>
      </c>
      <c r="H44" s="2281">
        <f>Ředitel!F115</f>
        <v>24585</v>
      </c>
      <c r="I44" s="81"/>
      <c r="J44" s="1917"/>
    </row>
    <row r="45" spans="1:10" x14ac:dyDescent="0.2">
      <c r="A45" s="38"/>
      <c r="B45" s="39" t="s">
        <v>2</v>
      </c>
      <c r="C45" s="40">
        <v>91420</v>
      </c>
      <c r="D45" s="41" t="s">
        <v>43</v>
      </c>
      <c r="E45" s="42" t="s">
        <v>44</v>
      </c>
      <c r="F45" s="43">
        <f>Odd.VZ!A18</f>
        <v>3000</v>
      </c>
      <c r="G45" s="1719">
        <f>Odd.VZ!E18</f>
        <v>3235.2</v>
      </c>
      <c r="H45" s="1720">
        <f>Odd.VZ!F18</f>
        <v>3235.2</v>
      </c>
      <c r="I45" s="81"/>
      <c r="J45" s="1917"/>
    </row>
    <row r="46" spans="1:10" ht="13.5" thickBot="1" x14ac:dyDescent="0.25">
      <c r="A46" s="62"/>
      <c r="B46" s="52" t="s">
        <v>2</v>
      </c>
      <c r="C46" s="63">
        <v>91421</v>
      </c>
      <c r="D46" s="59" t="s">
        <v>1500</v>
      </c>
      <c r="E46" s="64" t="s">
        <v>1501</v>
      </c>
      <c r="F46" s="61">
        <f>'Dopr. obslužnost'!A21</f>
        <v>32679.62</v>
      </c>
      <c r="G46" s="2280">
        <f>'Dopr. obslužnost'!E21</f>
        <v>43181.22</v>
      </c>
      <c r="H46" s="2281">
        <f>'Dopr. obslužnost'!F21</f>
        <v>43181.22</v>
      </c>
      <c r="I46" s="81"/>
      <c r="J46" s="1917"/>
    </row>
    <row r="47" spans="1:10" ht="13.5" thickBot="1" x14ac:dyDescent="0.25">
      <c r="A47" s="28" t="s">
        <v>1</v>
      </c>
      <c r="B47" s="29" t="s">
        <v>6</v>
      </c>
      <c r="C47" s="30">
        <v>915</v>
      </c>
      <c r="D47" s="31" t="s">
        <v>6</v>
      </c>
      <c r="E47" s="32" t="s">
        <v>1502</v>
      </c>
      <c r="F47" s="15">
        <f>SUM(F48:F51)</f>
        <v>12700</v>
      </c>
      <c r="G47" s="1717">
        <f>SUM(G48:G51)</f>
        <v>13050</v>
      </c>
      <c r="H47" s="1718">
        <f>SUM(H48:H51)</f>
        <v>12650</v>
      </c>
      <c r="I47" s="81"/>
      <c r="J47" s="1917"/>
    </row>
    <row r="48" spans="1:10" x14ac:dyDescent="0.2">
      <c r="A48" s="51"/>
      <c r="B48" s="52" t="s">
        <v>2</v>
      </c>
      <c r="C48" s="53">
        <v>91501</v>
      </c>
      <c r="D48" s="54" t="s">
        <v>8</v>
      </c>
      <c r="E48" s="55" t="s">
        <v>9</v>
      </c>
      <c r="F48" s="56">
        <f>Hejtman!A105</f>
        <v>650</v>
      </c>
      <c r="G48" s="2278">
        <f>Hejtman!E105</f>
        <v>50</v>
      </c>
      <c r="H48" s="2279">
        <f>Hejtman!F105</f>
        <v>50</v>
      </c>
      <c r="I48" s="81"/>
      <c r="J48" s="1917"/>
    </row>
    <row r="49" spans="1:10" x14ac:dyDescent="0.2">
      <c r="A49" s="38"/>
      <c r="B49" s="39" t="s">
        <v>2</v>
      </c>
      <c r="C49" s="40">
        <v>91504</v>
      </c>
      <c r="D49" s="41" t="s">
        <v>14</v>
      </c>
      <c r="E49" s="42" t="s">
        <v>15</v>
      </c>
      <c r="F49" s="43">
        <f>OŠMTS!A82</f>
        <v>6350</v>
      </c>
      <c r="G49" s="1719">
        <f>OŠMTS!E82</f>
        <v>6750</v>
      </c>
      <c r="H49" s="1720">
        <f>OŠMTS!F82</f>
        <v>6350</v>
      </c>
      <c r="I49" s="81"/>
      <c r="J49" s="1917"/>
    </row>
    <row r="50" spans="1:10" x14ac:dyDescent="0.2">
      <c r="A50" s="38"/>
      <c r="B50" s="39" t="s">
        <v>2</v>
      </c>
      <c r="C50" s="40">
        <v>91507</v>
      </c>
      <c r="D50" s="41" t="s">
        <v>19</v>
      </c>
      <c r="E50" s="42" t="s">
        <v>20</v>
      </c>
      <c r="F50" s="43">
        <f>Kultura!A83</f>
        <v>5400</v>
      </c>
      <c r="G50" s="1719">
        <f>Kultura!E83</f>
        <v>6050</v>
      </c>
      <c r="H50" s="1720">
        <f>Kultura!F83</f>
        <v>6050</v>
      </c>
      <c r="I50" s="81"/>
      <c r="J50" s="1917"/>
    </row>
    <row r="51" spans="1:10" ht="13.5" thickBot="1" x14ac:dyDescent="0.25">
      <c r="A51" s="38"/>
      <c r="B51" s="39" t="s">
        <v>2</v>
      </c>
      <c r="C51" s="40">
        <v>91508</v>
      </c>
      <c r="D51" s="41" t="s">
        <v>21</v>
      </c>
      <c r="E51" s="42" t="s">
        <v>22</v>
      </c>
      <c r="F51" s="43">
        <f>ŽP!A103</f>
        <v>300</v>
      </c>
      <c r="G51" s="1719">
        <f>ŽP!E103</f>
        <v>200</v>
      </c>
      <c r="H51" s="1720">
        <f>ŽP!F103</f>
        <v>200</v>
      </c>
      <c r="I51" s="81"/>
      <c r="J51" s="1917"/>
    </row>
    <row r="52" spans="1:10" ht="13.5" thickBot="1" x14ac:dyDescent="0.25">
      <c r="A52" s="28" t="s">
        <v>1</v>
      </c>
      <c r="B52" s="29" t="s">
        <v>6</v>
      </c>
      <c r="C52" s="30">
        <v>917</v>
      </c>
      <c r="D52" s="31" t="s">
        <v>6</v>
      </c>
      <c r="E52" s="32" t="s">
        <v>45</v>
      </c>
      <c r="F52" s="15">
        <f>SUM(F53:F61)</f>
        <v>325638.41000000003</v>
      </c>
      <c r="G52" s="1717">
        <f>SUM(G53:G61)</f>
        <v>336917.16000000003</v>
      </c>
      <c r="H52" s="1718">
        <f>SUM(H53:H61)</f>
        <v>342817.16000000003</v>
      </c>
      <c r="I52" s="80"/>
      <c r="J52" s="1917"/>
    </row>
    <row r="53" spans="1:10" x14ac:dyDescent="0.2">
      <c r="A53" s="51"/>
      <c r="B53" s="52" t="s">
        <v>2</v>
      </c>
      <c r="C53" s="53">
        <v>91701</v>
      </c>
      <c r="D53" s="54" t="s">
        <v>8</v>
      </c>
      <c r="E53" s="55" t="s">
        <v>9</v>
      </c>
      <c r="F53" s="56">
        <f>Hejtman!A114</f>
        <v>18846</v>
      </c>
      <c r="G53" s="2278">
        <f>Hejtman!E114</f>
        <v>21580.6</v>
      </c>
      <c r="H53" s="2279">
        <f>Hejtman!F114</f>
        <v>25580.6</v>
      </c>
      <c r="I53" s="81"/>
      <c r="J53" s="1917"/>
    </row>
    <row r="54" spans="1:10" x14ac:dyDescent="0.2">
      <c r="A54" s="38"/>
      <c r="B54" s="39" t="s">
        <v>2</v>
      </c>
      <c r="C54" s="40">
        <v>91702</v>
      </c>
      <c r="D54" s="41" t="s">
        <v>31</v>
      </c>
      <c r="E54" s="42" t="s">
        <v>32</v>
      </c>
      <c r="F54" s="43">
        <f>Rozvoj!A55</f>
        <v>35198</v>
      </c>
      <c r="G54" s="1719">
        <f>Rozvoj!E55</f>
        <v>49374</v>
      </c>
      <c r="H54" s="1720">
        <f>Rozvoj!F55</f>
        <v>49374</v>
      </c>
      <c r="I54" s="81"/>
      <c r="J54" s="1917"/>
    </row>
    <row r="55" spans="1:10" x14ac:dyDescent="0.2">
      <c r="A55" s="38"/>
      <c r="B55" s="39" t="s">
        <v>2</v>
      </c>
      <c r="C55" s="40">
        <v>91704</v>
      </c>
      <c r="D55" s="41" t="s">
        <v>14</v>
      </c>
      <c r="E55" s="42" t="s">
        <v>15</v>
      </c>
      <c r="F55" s="43">
        <f>OŠMTS!A119</f>
        <v>86405</v>
      </c>
      <c r="G55" s="1719">
        <f>OŠMTS!E119</f>
        <v>47005</v>
      </c>
      <c r="H55" s="1720">
        <f>OŠMTS!F119</f>
        <v>48905</v>
      </c>
      <c r="I55" s="81"/>
      <c r="J55" s="1917"/>
    </row>
    <row r="56" spans="1:10" x14ac:dyDescent="0.2">
      <c r="A56" s="38"/>
      <c r="B56" s="39" t="s">
        <v>2</v>
      </c>
      <c r="C56" s="40">
        <v>91705</v>
      </c>
      <c r="D56" s="41" t="s">
        <v>16</v>
      </c>
      <c r="E56" s="42" t="s">
        <v>17</v>
      </c>
      <c r="F56" s="43">
        <f>Sociální!A144</f>
        <v>68460</v>
      </c>
      <c r="G56" s="1719">
        <f>Sociální!E144</f>
        <v>78410</v>
      </c>
      <c r="H56" s="1720">
        <f>Sociální!F144</f>
        <v>78410</v>
      </c>
      <c r="I56" s="81"/>
      <c r="J56" s="1917"/>
    </row>
    <row r="57" spans="1:10" x14ac:dyDescent="0.2">
      <c r="A57" s="38"/>
      <c r="B57" s="39" t="s">
        <v>2</v>
      </c>
      <c r="C57" s="40">
        <v>91706</v>
      </c>
      <c r="D57" s="41" t="s">
        <v>18</v>
      </c>
      <c r="E57" s="42" t="s">
        <v>1499</v>
      </c>
      <c r="F57" s="43">
        <f>Silnič.hospodářství!A63</f>
        <v>3150</v>
      </c>
      <c r="G57" s="1719">
        <f>Silnič.hospodářství!E63</f>
        <v>200</v>
      </c>
      <c r="H57" s="1720">
        <f>Silnič.hospodářství!F63</f>
        <v>200</v>
      </c>
      <c r="I57" s="81"/>
      <c r="J57" s="1917"/>
    </row>
    <row r="58" spans="1:10" x14ac:dyDescent="0.2">
      <c r="A58" s="38"/>
      <c r="B58" s="39" t="s">
        <v>2</v>
      </c>
      <c r="C58" s="40">
        <v>91707</v>
      </c>
      <c r="D58" s="41" t="s">
        <v>19</v>
      </c>
      <c r="E58" s="42" t="s">
        <v>20</v>
      </c>
      <c r="F58" s="43">
        <f>Kultura!A106</f>
        <v>26439.200000000001</v>
      </c>
      <c r="G58" s="1719">
        <f>Kultura!E106</f>
        <v>57307.35</v>
      </c>
      <c r="H58" s="1720">
        <f>Kultura!F106</f>
        <v>57307.35</v>
      </c>
      <c r="I58" s="81"/>
      <c r="J58" s="1917"/>
    </row>
    <row r="59" spans="1:10" x14ac:dyDescent="0.2">
      <c r="A59" s="38"/>
      <c r="B59" s="39" t="s">
        <v>2</v>
      </c>
      <c r="C59" s="40">
        <v>91708</v>
      </c>
      <c r="D59" s="41" t="s">
        <v>21</v>
      </c>
      <c r="E59" s="42" t="s">
        <v>22</v>
      </c>
      <c r="F59" s="43">
        <f>ŽP!A114</f>
        <v>20520</v>
      </c>
      <c r="G59" s="1719">
        <f>ŽP!E114</f>
        <v>22470</v>
      </c>
      <c r="H59" s="1720">
        <f>ŽP!F114</f>
        <v>22470</v>
      </c>
      <c r="I59" s="81"/>
      <c r="J59" s="1917"/>
    </row>
    <row r="60" spans="1:10" x14ac:dyDescent="0.2">
      <c r="A60" s="38"/>
      <c r="B60" s="39" t="s">
        <v>2</v>
      </c>
      <c r="C60" s="40">
        <v>91709</v>
      </c>
      <c r="D60" s="41" t="s">
        <v>23</v>
      </c>
      <c r="E60" s="42" t="s">
        <v>24</v>
      </c>
      <c r="F60" s="43">
        <f>Zdravotnictví!A57</f>
        <v>35091.25</v>
      </c>
      <c r="G60" s="1719">
        <f>Zdravotnictví!E57</f>
        <v>33091.25</v>
      </c>
      <c r="H60" s="1720">
        <f>Zdravotnictví!F57</f>
        <v>33091.25</v>
      </c>
      <c r="I60" s="81"/>
      <c r="J60" s="1917"/>
    </row>
    <row r="61" spans="1:10" x14ac:dyDescent="0.2">
      <c r="A61" s="38"/>
      <c r="B61" s="39" t="s">
        <v>2</v>
      </c>
      <c r="C61" s="40">
        <v>91721</v>
      </c>
      <c r="D61" s="41" t="s">
        <v>1500</v>
      </c>
      <c r="E61" s="42" t="s">
        <v>1501</v>
      </c>
      <c r="F61" s="43">
        <f>'Dopr. obslužnost'!A37</f>
        <v>31528.959999999999</v>
      </c>
      <c r="G61" s="1719">
        <f>'Dopr. obslužnost'!E37</f>
        <v>27478.959999999999</v>
      </c>
      <c r="H61" s="1720">
        <f>'Dopr. obslužnost'!F37</f>
        <v>27478.959999999999</v>
      </c>
      <c r="I61" s="81"/>
      <c r="J61" s="1917"/>
    </row>
    <row r="62" spans="1:10" ht="13.5" customHeight="1" thickBot="1" x14ac:dyDescent="0.3">
      <c r="A62" s="2"/>
      <c r="B62" s="3"/>
      <c r="C62" s="2"/>
      <c r="D62" s="4"/>
      <c r="E62" s="2"/>
      <c r="F62" s="2"/>
      <c r="G62" s="2"/>
      <c r="H62" s="5" t="s">
        <v>0</v>
      </c>
      <c r="I62" s="2"/>
    </row>
    <row r="63" spans="1:10" ht="23.25" thickBot="1" x14ac:dyDescent="0.25">
      <c r="A63" s="3114" t="s">
        <v>2293</v>
      </c>
      <c r="B63" s="3115"/>
      <c r="C63" s="6" t="s">
        <v>3</v>
      </c>
      <c r="D63" s="7" t="s">
        <v>4</v>
      </c>
      <c r="E63" s="8" t="s">
        <v>5</v>
      </c>
      <c r="F63" s="9" t="s">
        <v>1828</v>
      </c>
      <c r="G63" s="1544" t="s">
        <v>2261</v>
      </c>
      <c r="H63" s="84" t="s">
        <v>1952</v>
      </c>
      <c r="I63" s="79"/>
    </row>
    <row r="64" spans="1:10" ht="13.5" thickBot="1" x14ac:dyDescent="0.25">
      <c r="A64" s="2928" t="s">
        <v>1</v>
      </c>
      <c r="B64" s="67" t="s">
        <v>6</v>
      </c>
      <c r="C64" s="2929">
        <v>918</v>
      </c>
      <c r="D64" s="2930" t="s">
        <v>6</v>
      </c>
      <c r="E64" s="2931" t="s">
        <v>1939</v>
      </c>
      <c r="F64" s="2932">
        <f>F65</f>
        <v>949135.60000000009</v>
      </c>
      <c r="G64" s="2933">
        <f>G65</f>
        <v>1062202.7150000001</v>
      </c>
      <c r="H64" s="2934">
        <f>H65</f>
        <v>1062202.7150000001</v>
      </c>
      <c r="I64" s="80"/>
      <c r="J64" s="1917"/>
    </row>
    <row r="65" spans="1:10" ht="13.5" thickBot="1" x14ac:dyDescent="0.25">
      <c r="A65" s="45"/>
      <c r="B65" s="46" t="s">
        <v>2</v>
      </c>
      <c r="C65" s="47">
        <v>91821</v>
      </c>
      <c r="D65" s="1184" t="s">
        <v>1500</v>
      </c>
      <c r="E65" s="49" t="s">
        <v>1501</v>
      </c>
      <c r="F65" s="50">
        <f>'Dopr. obslužnost'!A62</f>
        <v>949135.60000000009</v>
      </c>
      <c r="G65" s="2276">
        <f>'Dopr. obslužnost'!E62</f>
        <v>1062202.7150000001</v>
      </c>
      <c r="H65" s="2277">
        <f>'Dopr. obslužnost'!F62</f>
        <v>1062202.7150000001</v>
      </c>
      <c r="I65" s="81"/>
      <c r="J65" s="1917"/>
    </row>
    <row r="66" spans="1:10" ht="13.5" thickBot="1" x14ac:dyDescent="0.25">
      <c r="A66" s="28" t="s">
        <v>1</v>
      </c>
      <c r="B66" s="29" t="s">
        <v>6</v>
      </c>
      <c r="C66" s="30">
        <v>920</v>
      </c>
      <c r="D66" s="31" t="s">
        <v>6</v>
      </c>
      <c r="E66" s="32" t="s">
        <v>46</v>
      </c>
      <c r="F66" s="15">
        <f>SUM(F67:F78)</f>
        <v>1324569.12555</v>
      </c>
      <c r="G66" s="1717">
        <f>SUM(G67:G78)</f>
        <v>1492535.4682199999</v>
      </c>
      <c r="H66" s="1718">
        <f>SUM(H67:H78)</f>
        <v>1492535.4682199999</v>
      </c>
      <c r="I66" s="80"/>
      <c r="J66" s="1917"/>
    </row>
    <row r="67" spans="1:10" x14ac:dyDescent="0.2">
      <c r="A67" s="38"/>
      <c r="B67" s="39" t="s">
        <v>2</v>
      </c>
      <c r="C67" s="40">
        <v>92001</v>
      </c>
      <c r="D67" s="41" t="s">
        <v>8</v>
      </c>
      <c r="E67" s="42" t="s">
        <v>9</v>
      </c>
      <c r="F67" s="43">
        <f>Hejtman!A152</f>
        <v>0</v>
      </c>
      <c r="G67" s="1719">
        <f>Hejtman!E152</f>
        <v>0</v>
      </c>
      <c r="H67" s="1720">
        <f>Hejtman!F152</f>
        <v>0</v>
      </c>
      <c r="I67" s="81"/>
      <c r="J67" s="1917"/>
    </row>
    <row r="68" spans="1:10" x14ac:dyDescent="0.2">
      <c r="A68" s="38"/>
      <c r="B68" s="39" t="s">
        <v>2</v>
      </c>
      <c r="C68" s="40">
        <v>92002</v>
      </c>
      <c r="D68" s="41" t="s">
        <v>31</v>
      </c>
      <c r="E68" s="42" t="s">
        <v>32</v>
      </c>
      <c r="F68" s="43">
        <f>Rozvoj!A104</f>
        <v>0</v>
      </c>
      <c r="G68" s="1719">
        <f>Rozvoj!E104</f>
        <v>25000</v>
      </c>
      <c r="H68" s="1720">
        <f>Rozvoj!F104</f>
        <v>25000</v>
      </c>
      <c r="I68" s="81"/>
      <c r="J68" s="1917"/>
    </row>
    <row r="69" spans="1:10" x14ac:dyDescent="0.2">
      <c r="A69" s="38"/>
      <c r="B69" s="39" t="s">
        <v>2</v>
      </c>
      <c r="C69" s="40">
        <v>92004</v>
      </c>
      <c r="D69" s="41" t="s">
        <v>14</v>
      </c>
      <c r="E69" s="42" t="s">
        <v>15</v>
      </c>
      <c r="F69" s="43">
        <f>OŠMTS!A188</f>
        <v>188000</v>
      </c>
      <c r="G69" s="1719">
        <f>OŠMTS!E188</f>
        <v>213500</v>
      </c>
      <c r="H69" s="1720">
        <f>OŠMTS!F188</f>
        <v>213500</v>
      </c>
      <c r="I69" s="81"/>
      <c r="J69" s="1917"/>
    </row>
    <row r="70" spans="1:10" x14ac:dyDescent="0.2">
      <c r="A70" s="38"/>
      <c r="B70" s="39" t="s">
        <v>2</v>
      </c>
      <c r="C70" s="40">
        <v>92005</v>
      </c>
      <c r="D70" s="41" t="s">
        <v>16</v>
      </c>
      <c r="E70" s="42" t="s">
        <v>17</v>
      </c>
      <c r="F70" s="43">
        <f>Sociální!A168</f>
        <v>19000</v>
      </c>
      <c r="G70" s="1719">
        <f>Sociální!E168</f>
        <v>5000</v>
      </c>
      <c r="H70" s="1720">
        <f>Sociální!F168</f>
        <v>5000</v>
      </c>
      <c r="I70" s="81"/>
      <c r="J70" s="1917"/>
    </row>
    <row r="71" spans="1:10" x14ac:dyDescent="0.2">
      <c r="A71" s="38"/>
      <c r="B71" s="39" t="s">
        <v>2</v>
      </c>
      <c r="C71" s="40">
        <v>92006</v>
      </c>
      <c r="D71" s="41" t="s">
        <v>18</v>
      </c>
      <c r="E71" s="42" t="s">
        <v>1499</v>
      </c>
      <c r="F71" s="43">
        <f>Silnič.hospodářství!A73</f>
        <v>708398</v>
      </c>
      <c r="G71" s="1719">
        <f>Silnič.hospodářství!E73</f>
        <v>745000</v>
      </c>
      <c r="H71" s="1720">
        <f>Silnič.hospodářství!F73</f>
        <v>745000</v>
      </c>
      <c r="I71" s="81"/>
      <c r="J71" s="1917"/>
    </row>
    <row r="72" spans="1:10" x14ac:dyDescent="0.2">
      <c r="A72" s="38"/>
      <c r="B72" s="39" t="s">
        <v>2</v>
      </c>
      <c r="C72" s="40">
        <v>92007</v>
      </c>
      <c r="D72" s="41" t="s">
        <v>19</v>
      </c>
      <c r="E72" s="42" t="s">
        <v>20</v>
      </c>
      <c r="F72" s="43">
        <f>Kultura!A154</f>
        <v>0</v>
      </c>
      <c r="G72" s="1719">
        <f>Kultura!E154</f>
        <v>0</v>
      </c>
      <c r="H72" s="1720">
        <f>Kultura!F154</f>
        <v>0</v>
      </c>
      <c r="I72" s="81"/>
      <c r="J72" s="1917"/>
    </row>
    <row r="73" spans="1:10" x14ac:dyDescent="0.2">
      <c r="A73" s="38"/>
      <c r="B73" s="39" t="s">
        <v>2</v>
      </c>
      <c r="C73" s="40">
        <v>92008</v>
      </c>
      <c r="D73" s="41" t="s">
        <v>21</v>
      </c>
      <c r="E73" s="42" t="s">
        <v>22</v>
      </c>
      <c r="F73" s="43">
        <f>ŽP!A158</f>
        <v>3500</v>
      </c>
      <c r="G73" s="1719">
        <f>ŽP!E158</f>
        <v>4400</v>
      </c>
      <c r="H73" s="1720">
        <f>ŽP!F158</f>
        <v>4400</v>
      </c>
      <c r="I73" s="81"/>
      <c r="J73" s="1917"/>
    </row>
    <row r="74" spans="1:10" x14ac:dyDescent="0.2">
      <c r="A74" s="38"/>
      <c r="B74" s="39" t="s">
        <v>2</v>
      </c>
      <c r="C74" s="40">
        <v>92009</v>
      </c>
      <c r="D74" s="41" t="s">
        <v>23</v>
      </c>
      <c r="E74" s="42" t="s">
        <v>24</v>
      </c>
      <c r="F74" s="43">
        <f>Zdravotnictví!A73</f>
        <v>222771.12555</v>
      </c>
      <c r="G74" s="1719">
        <f>Zdravotnictví!E73</f>
        <v>225935.46822000001</v>
      </c>
      <c r="H74" s="1720">
        <f>Zdravotnictví!F73</f>
        <v>225935.46822000001</v>
      </c>
      <c r="I74" s="81"/>
      <c r="J74" s="1917"/>
    </row>
    <row r="75" spans="1:10" x14ac:dyDescent="0.2">
      <c r="A75" s="38"/>
      <c r="B75" s="39" t="s">
        <v>2</v>
      </c>
      <c r="C75" s="40">
        <v>92011</v>
      </c>
      <c r="D75" s="41" t="s">
        <v>37</v>
      </c>
      <c r="E75" s="42" t="s">
        <v>38</v>
      </c>
      <c r="F75" s="43">
        <f>'Územní plán'!A32</f>
        <v>1500</v>
      </c>
      <c r="G75" s="1719">
        <f>'Územní plán'!E32</f>
        <v>1500</v>
      </c>
      <c r="H75" s="1720">
        <f>'Územní plán'!F32</f>
        <v>1500</v>
      </c>
      <c r="I75" s="81"/>
      <c r="J75" s="1917"/>
    </row>
    <row r="76" spans="1:10" x14ac:dyDescent="0.2">
      <c r="A76" s="38"/>
      <c r="B76" s="39" t="s">
        <v>2</v>
      </c>
      <c r="C76" s="40">
        <v>92012</v>
      </c>
      <c r="D76" s="41" t="s">
        <v>39</v>
      </c>
      <c r="E76" s="42" t="s">
        <v>40</v>
      </c>
      <c r="F76" s="43">
        <f>Informatika!A32</f>
        <v>18600</v>
      </c>
      <c r="G76" s="1719">
        <f>Informatika!E32</f>
        <v>10200</v>
      </c>
      <c r="H76" s="1720">
        <f>Informatika!F32</f>
        <v>10200</v>
      </c>
      <c r="I76" s="81"/>
      <c r="J76" s="1917"/>
    </row>
    <row r="77" spans="1:10" x14ac:dyDescent="0.2">
      <c r="A77" s="38"/>
      <c r="B77" s="39" t="s">
        <v>2</v>
      </c>
      <c r="C77" s="40">
        <v>92014</v>
      </c>
      <c r="D77" s="41" t="s">
        <v>41</v>
      </c>
      <c r="E77" s="42" t="s">
        <v>42</v>
      </c>
      <c r="F77" s="43">
        <f>Investice!A36</f>
        <v>122800</v>
      </c>
      <c r="G77" s="1719">
        <f>Investice!E36</f>
        <v>243000</v>
      </c>
      <c r="H77" s="1720">
        <f>Investice!F36</f>
        <v>243000</v>
      </c>
      <c r="I77" s="81"/>
      <c r="J77" s="1917"/>
    </row>
    <row r="78" spans="1:10" ht="13.5" thickBot="1" x14ac:dyDescent="0.25">
      <c r="A78" s="38"/>
      <c r="B78" s="39" t="s">
        <v>2</v>
      </c>
      <c r="C78" s="40">
        <v>92015</v>
      </c>
      <c r="D78" s="41" t="s">
        <v>10</v>
      </c>
      <c r="E78" s="42" t="s">
        <v>11</v>
      </c>
      <c r="F78" s="43">
        <f>Ředitel!A184</f>
        <v>40000</v>
      </c>
      <c r="G78" s="1719">
        <f>Ředitel!E184</f>
        <v>19000</v>
      </c>
      <c r="H78" s="1720">
        <f>Ředitel!F184</f>
        <v>19000</v>
      </c>
      <c r="I78" s="81"/>
      <c r="J78" s="1917"/>
    </row>
    <row r="79" spans="1:10" ht="13.5" thickBot="1" x14ac:dyDescent="0.25">
      <c r="A79" s="28" t="s">
        <v>1</v>
      </c>
      <c r="B79" s="29" t="s">
        <v>6</v>
      </c>
      <c r="C79" s="30">
        <v>919</v>
      </c>
      <c r="D79" s="13" t="s">
        <v>6</v>
      </c>
      <c r="E79" s="32" t="s">
        <v>47</v>
      </c>
      <c r="F79" s="15">
        <f>SUM(F80:F83)</f>
        <v>11767.421</v>
      </c>
      <c r="G79" s="1717">
        <f>SUM(G80:G83)</f>
        <v>20938.835780000001</v>
      </c>
      <c r="H79" s="1718">
        <f>SUM(H80:H83)</f>
        <v>12926.835779999999</v>
      </c>
      <c r="I79" s="80"/>
      <c r="J79" s="1917"/>
    </row>
    <row r="80" spans="1:10" x14ac:dyDescent="0.2">
      <c r="A80" s="33"/>
      <c r="B80" s="34" t="s">
        <v>2</v>
      </c>
      <c r="C80" s="35">
        <v>91903</v>
      </c>
      <c r="D80" s="19" t="s">
        <v>33</v>
      </c>
      <c r="E80" s="36" t="s">
        <v>48</v>
      </c>
      <c r="F80" s="21">
        <f>Ekonomika!A42</f>
        <v>0</v>
      </c>
      <c r="G80" s="2274">
        <f>Ekonomika!E42</f>
        <v>0</v>
      </c>
      <c r="H80" s="2279">
        <f>Ekonomika!F42</f>
        <v>0</v>
      </c>
      <c r="I80" s="81"/>
      <c r="J80" s="1917"/>
    </row>
    <row r="81" spans="1:10" x14ac:dyDescent="0.2">
      <c r="A81" s="38"/>
      <c r="B81" s="39" t="s">
        <v>2</v>
      </c>
      <c r="C81" s="40">
        <v>91903</v>
      </c>
      <c r="D81" s="41" t="s">
        <v>33</v>
      </c>
      <c r="E81" s="42" t="s">
        <v>49</v>
      </c>
      <c r="F81" s="43">
        <v>0</v>
      </c>
      <c r="G81" s="1719">
        <v>0</v>
      </c>
      <c r="H81" s="1720">
        <v>0</v>
      </c>
      <c r="I81" s="81"/>
      <c r="J81" s="1917"/>
    </row>
    <row r="82" spans="1:10" ht="12.75" customHeight="1" x14ac:dyDescent="0.2">
      <c r="A82" s="38"/>
      <c r="B82" s="39" t="s">
        <v>2</v>
      </c>
      <c r="C82" s="40">
        <v>91903</v>
      </c>
      <c r="D82" s="41" t="s">
        <v>33</v>
      </c>
      <c r="E82" s="42" t="s">
        <v>50</v>
      </c>
      <c r="F82" s="43">
        <f>Ekonomika!A45</f>
        <v>0</v>
      </c>
      <c r="G82" s="1719">
        <f>Ekonomika!E45</f>
        <v>0</v>
      </c>
      <c r="H82" s="1720">
        <f>Ekonomika!F45</f>
        <v>0</v>
      </c>
      <c r="I82" s="81"/>
      <c r="J82" s="1917"/>
    </row>
    <row r="83" spans="1:10" ht="23.25" customHeight="1" thickBot="1" x14ac:dyDescent="0.25">
      <c r="A83" s="65"/>
      <c r="B83" s="66" t="s">
        <v>2</v>
      </c>
      <c r="C83" s="67">
        <v>91903</v>
      </c>
      <c r="D83" s="25" t="s">
        <v>33</v>
      </c>
      <c r="E83" s="26" t="s">
        <v>51</v>
      </c>
      <c r="F83" s="27">
        <f>Ekonomika!A41</f>
        <v>11767.421</v>
      </c>
      <c r="G83" s="1715">
        <f>Ekonomika!E44</f>
        <v>20938.835780000001</v>
      </c>
      <c r="H83" s="1716">
        <f>Ekonomika!F44</f>
        <v>12926.835779999999</v>
      </c>
      <c r="I83" s="81"/>
      <c r="J83" s="1917"/>
    </row>
    <row r="84" spans="1:10" ht="13.5" thickBot="1" x14ac:dyDescent="0.25">
      <c r="A84" s="28" t="s">
        <v>52</v>
      </c>
      <c r="B84" s="29" t="s">
        <v>6</v>
      </c>
      <c r="C84" s="30">
        <v>923</v>
      </c>
      <c r="D84" s="31" t="s">
        <v>6</v>
      </c>
      <c r="E84" s="32" t="s">
        <v>53</v>
      </c>
      <c r="F84" s="15">
        <f>SUM(F85:F95)</f>
        <v>935511.33600000001</v>
      </c>
      <c r="G84" s="1717">
        <f t="shared" ref="G84" si="0">SUM(G85:G95)</f>
        <v>317418.96999999997</v>
      </c>
      <c r="H84" s="1718">
        <f>SUM(H85:H95)</f>
        <v>317418.96999999997</v>
      </c>
      <c r="I84" s="80"/>
      <c r="J84" s="1917"/>
    </row>
    <row r="85" spans="1:10" x14ac:dyDescent="0.2">
      <c r="A85" s="38"/>
      <c r="B85" s="39" t="s">
        <v>2</v>
      </c>
      <c r="C85" s="68">
        <v>92301</v>
      </c>
      <c r="D85" s="44" t="s">
        <v>8</v>
      </c>
      <c r="E85" s="55" t="s">
        <v>9</v>
      </c>
      <c r="F85" s="43">
        <f>Hejtman!A159</f>
        <v>530.30999999999995</v>
      </c>
      <c r="G85" s="1719">
        <f>Hejtman!E159</f>
        <v>591.31500000000005</v>
      </c>
      <c r="H85" s="1720">
        <f>Hejtman!F159</f>
        <v>591.31500000000005</v>
      </c>
      <c r="I85" s="81"/>
      <c r="J85" s="1917"/>
    </row>
    <row r="86" spans="1:10" x14ac:dyDescent="0.2">
      <c r="A86" s="38"/>
      <c r="B86" s="39" t="s">
        <v>2</v>
      </c>
      <c r="C86" s="68">
        <v>92302</v>
      </c>
      <c r="D86" s="44" t="s">
        <v>31</v>
      </c>
      <c r="E86" s="42" t="s">
        <v>54</v>
      </c>
      <c r="F86" s="43">
        <f>Rozvoj!A113</f>
        <v>94715.1</v>
      </c>
      <c r="G86" s="1719">
        <f>Rozvoj!E113</f>
        <v>40642.699999999997</v>
      </c>
      <c r="H86" s="1720">
        <f>Rozvoj!F113</f>
        <v>40642.699999999997</v>
      </c>
      <c r="I86" s="81"/>
      <c r="J86" s="1917"/>
    </row>
    <row r="87" spans="1:10" x14ac:dyDescent="0.2">
      <c r="A87" s="38"/>
      <c r="B87" s="39" t="s">
        <v>2</v>
      </c>
      <c r="C87" s="68">
        <v>92303</v>
      </c>
      <c r="D87" s="44" t="s">
        <v>33</v>
      </c>
      <c r="E87" s="42" t="s">
        <v>34</v>
      </c>
      <c r="F87" s="43">
        <f>Ekonomika!A51</f>
        <v>1500</v>
      </c>
      <c r="G87" s="1719">
        <f>Ekonomika!E51</f>
        <v>1500</v>
      </c>
      <c r="H87" s="1720">
        <f>Ekonomika!F51</f>
        <v>1500</v>
      </c>
      <c r="I87" s="81"/>
      <c r="J87" s="1917"/>
    </row>
    <row r="88" spans="1:10" x14ac:dyDescent="0.2">
      <c r="A88" s="38"/>
      <c r="B88" s="39" t="s">
        <v>2</v>
      </c>
      <c r="C88" s="68">
        <v>92304</v>
      </c>
      <c r="D88" s="44" t="s">
        <v>14</v>
      </c>
      <c r="E88" s="42" t="s">
        <v>15</v>
      </c>
      <c r="F88" s="43">
        <f>OŠMTS!A208</f>
        <v>3679.9</v>
      </c>
      <c r="G88" s="1719">
        <f>OŠMTS!E208</f>
        <v>5249.5249999999996</v>
      </c>
      <c r="H88" s="1720">
        <f>OŠMTS!F208</f>
        <v>5249.5249999999996</v>
      </c>
      <c r="I88" s="81"/>
      <c r="J88" s="1917"/>
    </row>
    <row r="89" spans="1:10" x14ac:dyDescent="0.2">
      <c r="A89" s="38"/>
      <c r="B89" s="39" t="s">
        <v>2</v>
      </c>
      <c r="C89" s="68">
        <v>92305</v>
      </c>
      <c r="D89" s="44" t="s">
        <v>16</v>
      </c>
      <c r="E89" s="42" t="s">
        <v>17</v>
      </c>
      <c r="F89" s="43">
        <f>Sociální!A181</f>
        <v>8695</v>
      </c>
      <c r="G89" s="1719">
        <f>Sociální!E181</f>
        <v>10637</v>
      </c>
      <c r="H89" s="1720">
        <f>Sociální!F181</f>
        <v>10637</v>
      </c>
      <c r="I89" s="81"/>
      <c r="J89" s="1917"/>
    </row>
    <row r="90" spans="1:10" x14ac:dyDescent="0.2">
      <c r="A90" s="38"/>
      <c r="B90" s="39" t="s">
        <v>2</v>
      </c>
      <c r="C90" s="68">
        <v>92306</v>
      </c>
      <c r="D90" s="44" t="s">
        <v>18</v>
      </c>
      <c r="E90" s="42" t="s">
        <v>1499</v>
      </c>
      <c r="F90" s="43">
        <f>Silnič.hospodářství!A114</f>
        <v>262870</v>
      </c>
      <c r="G90" s="1719">
        <f>Silnič.hospodářství!E114</f>
        <v>92570</v>
      </c>
      <c r="H90" s="1720">
        <f>Silnič.hospodářství!F114</f>
        <v>92570</v>
      </c>
      <c r="I90" s="81"/>
      <c r="J90" s="1917"/>
    </row>
    <row r="91" spans="1:10" x14ac:dyDescent="0.2">
      <c r="A91" s="38"/>
      <c r="B91" s="39" t="s">
        <v>2</v>
      </c>
      <c r="C91" s="68">
        <v>92307</v>
      </c>
      <c r="D91" s="44" t="s">
        <v>19</v>
      </c>
      <c r="E91" s="42" t="s">
        <v>55</v>
      </c>
      <c r="F91" s="43">
        <f>Kultura!A162</f>
        <v>3471.0259999999998</v>
      </c>
      <c r="G91" s="1719">
        <f>Kultura!E162</f>
        <v>9442.43</v>
      </c>
      <c r="H91" s="1720">
        <f>Kultura!F162</f>
        <v>9442.43</v>
      </c>
      <c r="I91" s="81"/>
      <c r="J91" s="1917"/>
    </row>
    <row r="92" spans="1:10" x14ac:dyDescent="0.2">
      <c r="A92" s="38"/>
      <c r="B92" s="39" t="s">
        <v>2</v>
      </c>
      <c r="C92" s="68">
        <v>92308</v>
      </c>
      <c r="D92" s="44" t="s">
        <v>21</v>
      </c>
      <c r="E92" s="42" t="s">
        <v>22</v>
      </c>
      <c r="F92" s="43">
        <v>0</v>
      </c>
      <c r="G92" s="1719">
        <v>0</v>
      </c>
      <c r="H92" s="1720">
        <v>0</v>
      </c>
      <c r="I92" s="81"/>
      <c r="J92" s="1917"/>
    </row>
    <row r="93" spans="1:10" x14ac:dyDescent="0.2">
      <c r="A93" s="38"/>
      <c r="B93" s="39" t="s">
        <v>2</v>
      </c>
      <c r="C93" s="68">
        <v>92309</v>
      </c>
      <c r="D93" s="44" t="s">
        <v>23</v>
      </c>
      <c r="E93" s="42" t="s">
        <v>24</v>
      </c>
      <c r="F93" s="43">
        <v>0</v>
      </c>
      <c r="G93" s="1719">
        <v>0</v>
      </c>
      <c r="H93" s="1720">
        <v>0</v>
      </c>
      <c r="I93" s="81"/>
      <c r="J93" s="1917"/>
    </row>
    <row r="94" spans="1:10" x14ac:dyDescent="0.2">
      <c r="A94" s="38"/>
      <c r="B94" s="39" t="s">
        <v>2</v>
      </c>
      <c r="C94" s="40">
        <v>92314</v>
      </c>
      <c r="D94" s="41" t="s">
        <v>41</v>
      </c>
      <c r="E94" s="42" t="s">
        <v>56</v>
      </c>
      <c r="F94" s="43">
        <f>Investice!A56</f>
        <v>559850</v>
      </c>
      <c r="G94" s="2282">
        <f>Investice!E56</f>
        <v>156786</v>
      </c>
      <c r="H94" s="1720">
        <f>Investice!F56</f>
        <v>156786</v>
      </c>
      <c r="I94" s="81"/>
      <c r="J94" s="1917"/>
    </row>
    <row r="95" spans="1:10" ht="13.5" thickBot="1" x14ac:dyDescent="0.25">
      <c r="A95" s="62"/>
      <c r="B95" s="39" t="s">
        <v>2</v>
      </c>
      <c r="C95" s="40">
        <v>92321</v>
      </c>
      <c r="D95" s="41" t="s">
        <v>1500</v>
      </c>
      <c r="E95" s="42" t="s">
        <v>1501</v>
      </c>
      <c r="F95" s="61">
        <f>'Dopr. obslužnost'!A79</f>
        <v>200</v>
      </c>
      <c r="G95" s="2280">
        <f>'Dopr. obslužnost'!E79</f>
        <v>0</v>
      </c>
      <c r="H95" s="2281">
        <f>'Dopr. obslužnost'!F79</f>
        <v>0</v>
      </c>
      <c r="I95" s="81"/>
      <c r="J95" s="1917"/>
    </row>
    <row r="96" spans="1:10" ht="13.5" thickBot="1" x14ac:dyDescent="0.25">
      <c r="A96" s="28" t="s">
        <v>1</v>
      </c>
      <c r="B96" s="29" t="s">
        <v>6</v>
      </c>
      <c r="C96" s="30">
        <v>924</v>
      </c>
      <c r="D96" s="13" t="s">
        <v>6</v>
      </c>
      <c r="E96" s="32" t="s">
        <v>57</v>
      </c>
      <c r="F96" s="15">
        <f>SUM(F97:F97)</f>
        <v>39000</v>
      </c>
      <c r="G96" s="1717">
        <f>SUM(G97:G97)</f>
        <v>39000</v>
      </c>
      <c r="H96" s="1718">
        <f>SUM(H97)</f>
        <v>39000</v>
      </c>
      <c r="I96" s="80"/>
      <c r="J96" s="1917"/>
    </row>
    <row r="97" spans="1:10" ht="13.5" thickBot="1" x14ac:dyDescent="0.25">
      <c r="A97" s="33"/>
      <c r="B97" s="34" t="s">
        <v>2</v>
      </c>
      <c r="C97" s="35">
        <v>92403</v>
      </c>
      <c r="D97" s="19" t="s">
        <v>33</v>
      </c>
      <c r="E97" s="36" t="s">
        <v>34</v>
      </c>
      <c r="F97" s="21">
        <f>Ekonomika!A58</f>
        <v>39000</v>
      </c>
      <c r="G97" s="2274">
        <f>Ekonomika!E58</f>
        <v>39000</v>
      </c>
      <c r="H97" s="2275">
        <f>Ekonomika!F58</f>
        <v>39000</v>
      </c>
      <c r="I97" s="81"/>
      <c r="J97" s="1917"/>
    </row>
    <row r="98" spans="1:10" ht="13.5" thickBot="1" x14ac:dyDescent="0.25">
      <c r="A98" s="10" t="s">
        <v>1</v>
      </c>
      <c r="B98" s="11" t="s">
        <v>6</v>
      </c>
      <c r="C98" s="12">
        <v>925</v>
      </c>
      <c r="D98" s="13" t="s">
        <v>6</v>
      </c>
      <c r="E98" s="14" t="s">
        <v>58</v>
      </c>
      <c r="F98" s="15">
        <f>F99</f>
        <v>10538.2</v>
      </c>
      <c r="G98" s="1717">
        <f>G99</f>
        <v>11418.97</v>
      </c>
      <c r="H98" s="1718">
        <f>SUM(H99)</f>
        <v>11418.97</v>
      </c>
      <c r="I98" s="80"/>
      <c r="J98" s="1917"/>
    </row>
    <row r="99" spans="1:10" ht="13.5" thickBot="1" x14ac:dyDescent="0.25">
      <c r="A99" s="22"/>
      <c r="B99" s="23" t="s">
        <v>2</v>
      </c>
      <c r="C99" s="24">
        <v>92515</v>
      </c>
      <c r="D99" s="25" t="s">
        <v>10</v>
      </c>
      <c r="E99" s="26" t="s">
        <v>11</v>
      </c>
      <c r="F99" s="27">
        <f>Ředitel!A198</f>
        <v>10538.2</v>
      </c>
      <c r="G99" s="1715">
        <f>Ředitel!E198</f>
        <v>11418.97</v>
      </c>
      <c r="H99" s="1716">
        <f>Ředitel!F198</f>
        <v>11418.97</v>
      </c>
      <c r="I99" s="81"/>
      <c r="J99" s="1917"/>
    </row>
    <row r="100" spans="1:10" ht="13.5" thickBot="1" x14ac:dyDescent="0.25">
      <c r="A100" s="10" t="s">
        <v>1</v>
      </c>
      <c r="B100" s="11" t="s">
        <v>6</v>
      </c>
      <c r="C100" s="12">
        <v>931</v>
      </c>
      <c r="D100" s="13" t="s">
        <v>6</v>
      </c>
      <c r="E100" s="14" t="s">
        <v>59</v>
      </c>
      <c r="F100" s="15">
        <f>F101</f>
        <v>10000</v>
      </c>
      <c r="G100" s="1717">
        <f>G101</f>
        <v>10000</v>
      </c>
      <c r="H100" s="1718">
        <f>SUM(H101)</f>
        <v>10000</v>
      </c>
      <c r="I100" s="80"/>
      <c r="J100" s="1917"/>
    </row>
    <row r="101" spans="1:10" ht="13.5" thickBot="1" x14ac:dyDescent="0.25">
      <c r="A101" s="16"/>
      <c r="B101" s="17" t="s">
        <v>2</v>
      </c>
      <c r="C101" s="18">
        <v>93101</v>
      </c>
      <c r="D101" s="19" t="s">
        <v>8</v>
      </c>
      <c r="E101" s="55" t="s">
        <v>9</v>
      </c>
      <c r="F101" s="21">
        <f>Hejtman!A177</f>
        <v>10000</v>
      </c>
      <c r="G101" s="2274">
        <f>Hejtman!E177</f>
        <v>10000</v>
      </c>
      <c r="H101" s="2275">
        <f>Hejtman!F177</f>
        <v>10000</v>
      </c>
      <c r="I101" s="81"/>
      <c r="J101" s="1917"/>
    </row>
    <row r="102" spans="1:10" ht="13.5" thickBot="1" x14ac:dyDescent="0.25">
      <c r="A102" s="10" t="s">
        <v>1</v>
      </c>
      <c r="B102" s="11" t="s">
        <v>6</v>
      </c>
      <c r="C102" s="12">
        <v>932</v>
      </c>
      <c r="D102" s="13" t="s">
        <v>6</v>
      </c>
      <c r="E102" s="14" t="s">
        <v>60</v>
      </c>
      <c r="F102" s="15">
        <f>F103</f>
        <v>35000</v>
      </c>
      <c r="G102" s="1717">
        <f>G103</f>
        <v>26000</v>
      </c>
      <c r="H102" s="1718">
        <f>SUM(H103)</f>
        <v>26000</v>
      </c>
      <c r="I102" s="80"/>
      <c r="J102" s="1917"/>
    </row>
    <row r="103" spans="1:10" ht="13.5" thickBot="1" x14ac:dyDescent="0.25">
      <c r="A103" s="16"/>
      <c r="B103" s="17" t="s">
        <v>2</v>
      </c>
      <c r="C103" s="18">
        <v>93208</v>
      </c>
      <c r="D103" s="19" t="s">
        <v>21</v>
      </c>
      <c r="E103" s="42" t="s">
        <v>22</v>
      </c>
      <c r="F103" s="21">
        <f>ŽP!A184</f>
        <v>35000</v>
      </c>
      <c r="G103" s="2274">
        <f>ŽP!E184</f>
        <v>26000</v>
      </c>
      <c r="H103" s="2275">
        <f>ŽP!F184</f>
        <v>26000</v>
      </c>
      <c r="I103" s="81"/>
      <c r="J103" s="1917"/>
    </row>
    <row r="104" spans="1:10" ht="13.5" thickBot="1" x14ac:dyDescent="0.25">
      <c r="A104" s="10" t="s">
        <v>1</v>
      </c>
      <c r="B104" s="11" t="s">
        <v>6</v>
      </c>
      <c r="C104" s="12">
        <v>934</v>
      </c>
      <c r="D104" s="13" t="s">
        <v>6</v>
      </c>
      <c r="E104" s="14" t="s">
        <v>61</v>
      </c>
      <c r="F104" s="15">
        <f>F105</f>
        <v>2000</v>
      </c>
      <c r="G104" s="1717">
        <f>G105</f>
        <v>2000</v>
      </c>
      <c r="H104" s="1718">
        <f>SUM(H105)</f>
        <v>2000</v>
      </c>
      <c r="I104" s="80"/>
      <c r="J104" s="1917"/>
    </row>
    <row r="105" spans="1:10" ht="13.5" thickBot="1" x14ac:dyDescent="0.25">
      <c r="A105" s="22"/>
      <c r="B105" s="23" t="s">
        <v>2</v>
      </c>
      <c r="C105" s="24">
        <v>93408</v>
      </c>
      <c r="D105" s="25" t="s">
        <v>21</v>
      </c>
      <c r="E105" s="42" t="s">
        <v>22</v>
      </c>
      <c r="F105" s="27">
        <f>ŽP!A201</f>
        <v>2000</v>
      </c>
      <c r="G105" s="1715">
        <f>ŽP!E201</f>
        <v>2000</v>
      </c>
      <c r="H105" s="1716">
        <f>ŽP!F201</f>
        <v>2000</v>
      </c>
      <c r="I105" s="81"/>
      <c r="J105" s="1917"/>
    </row>
    <row r="106" spans="1:10" ht="13.5" thickBot="1" x14ac:dyDescent="0.25">
      <c r="A106" s="10" t="s">
        <v>1</v>
      </c>
      <c r="B106" s="11" t="s">
        <v>6</v>
      </c>
      <c r="C106" s="12">
        <v>926</v>
      </c>
      <c r="D106" s="13" t="s">
        <v>6</v>
      </c>
      <c r="E106" s="14" t="s">
        <v>62</v>
      </c>
      <c r="F106" s="15">
        <f>SUM(F107:F115)</f>
        <v>156400</v>
      </c>
      <c r="G106" s="1717">
        <f>SUM(G107:G115)</f>
        <v>164450</v>
      </c>
      <c r="H106" s="1718">
        <f>SUM(H107:H115)</f>
        <v>166750</v>
      </c>
      <c r="I106" s="80"/>
      <c r="J106" s="1917"/>
    </row>
    <row r="107" spans="1:10" x14ac:dyDescent="0.2">
      <c r="A107" s="51"/>
      <c r="B107" s="52" t="s">
        <v>2</v>
      </c>
      <c r="C107" s="69" t="s">
        <v>63</v>
      </c>
      <c r="D107" s="70" t="s">
        <v>6</v>
      </c>
      <c r="E107" s="55" t="s">
        <v>64</v>
      </c>
      <c r="F107" s="56">
        <v>0</v>
      </c>
      <c r="G107" s="2278">
        <v>0</v>
      </c>
      <c r="H107" s="2279">
        <v>0</v>
      </c>
      <c r="I107" s="81"/>
      <c r="J107" s="37"/>
    </row>
    <row r="108" spans="1:10" x14ac:dyDescent="0.2">
      <c r="A108" s="51"/>
      <c r="B108" s="52" t="s">
        <v>2</v>
      </c>
      <c r="C108" s="69">
        <v>92601</v>
      </c>
      <c r="D108" s="70" t="s">
        <v>8</v>
      </c>
      <c r="E108" s="55" t="s">
        <v>9</v>
      </c>
      <c r="F108" s="56">
        <f>Hejtman!A166</f>
        <v>19000</v>
      </c>
      <c r="G108" s="2278">
        <f>Hejtman!E166</f>
        <v>27050</v>
      </c>
      <c r="H108" s="2279">
        <f>Hejtman!F166</f>
        <v>27050</v>
      </c>
      <c r="I108" s="81"/>
      <c r="J108" s="37"/>
    </row>
    <row r="109" spans="1:10" x14ac:dyDescent="0.2">
      <c r="A109" s="38"/>
      <c r="B109" s="39" t="s">
        <v>2</v>
      </c>
      <c r="C109" s="68">
        <v>92602</v>
      </c>
      <c r="D109" s="44" t="s">
        <v>31</v>
      </c>
      <c r="E109" s="42" t="s">
        <v>32</v>
      </c>
      <c r="F109" s="43">
        <f>Rozvoj!A163</f>
        <v>36550</v>
      </c>
      <c r="G109" s="1719">
        <f>Rozvoj!E163</f>
        <v>36550</v>
      </c>
      <c r="H109" s="1720">
        <f>Rozvoj!F163</f>
        <v>36550</v>
      </c>
      <c r="I109" s="81"/>
    </row>
    <row r="110" spans="1:10" x14ac:dyDescent="0.2">
      <c r="A110" s="38"/>
      <c r="B110" s="39" t="s">
        <v>2</v>
      </c>
      <c r="C110" s="68">
        <v>92604</v>
      </c>
      <c r="D110" s="44" t="s">
        <v>14</v>
      </c>
      <c r="E110" s="42" t="s">
        <v>15</v>
      </c>
      <c r="F110" s="43">
        <f>OŠMTS!A223</f>
        <v>34250</v>
      </c>
      <c r="G110" s="1719">
        <f>OŠMTS!E223</f>
        <v>34250</v>
      </c>
      <c r="H110" s="1720">
        <f>OŠMTS!F223</f>
        <v>34250</v>
      </c>
      <c r="I110" s="81"/>
    </row>
    <row r="111" spans="1:10" x14ac:dyDescent="0.2">
      <c r="A111" s="38"/>
      <c r="B111" s="39" t="s">
        <v>2</v>
      </c>
      <c r="C111" s="68">
        <v>92605</v>
      </c>
      <c r="D111" s="44" t="s">
        <v>16</v>
      </c>
      <c r="E111" s="42" t="s">
        <v>17</v>
      </c>
      <c r="F111" s="43">
        <f>Sociální!A194</f>
        <v>1500</v>
      </c>
      <c r="G111" s="1719">
        <f>Sociální!E194</f>
        <v>1500</v>
      </c>
      <c r="H111" s="1720">
        <f>Sociální!F194</f>
        <v>1500</v>
      </c>
      <c r="I111" s="81"/>
    </row>
    <row r="112" spans="1:10" x14ac:dyDescent="0.2">
      <c r="A112" s="38"/>
      <c r="B112" s="39" t="s">
        <v>2</v>
      </c>
      <c r="C112" s="68">
        <v>92606</v>
      </c>
      <c r="D112" s="44" t="s">
        <v>18</v>
      </c>
      <c r="E112" s="42" t="s">
        <v>1499</v>
      </c>
      <c r="F112" s="43">
        <f>Silnič.hospodářství!A154</f>
        <v>14000</v>
      </c>
      <c r="G112" s="1719">
        <f>Silnič.hospodářství!E154</f>
        <v>14000</v>
      </c>
      <c r="H112" s="1720">
        <f>Silnič.hospodářství!F154</f>
        <v>14000</v>
      </c>
      <c r="I112" s="81"/>
    </row>
    <row r="113" spans="1:10" x14ac:dyDescent="0.2">
      <c r="A113" s="38"/>
      <c r="B113" s="39" t="s">
        <v>2</v>
      </c>
      <c r="C113" s="68">
        <v>92607</v>
      </c>
      <c r="D113" s="44" t="s">
        <v>19</v>
      </c>
      <c r="E113" s="42" t="s">
        <v>55</v>
      </c>
      <c r="F113" s="43">
        <f>Kultura!A174</f>
        <v>21000</v>
      </c>
      <c r="G113" s="1719">
        <f>Kultura!E174</f>
        <v>21000</v>
      </c>
      <c r="H113" s="1720">
        <f>Kultura!F174</f>
        <v>23300</v>
      </c>
      <c r="I113" s="81"/>
    </row>
    <row r="114" spans="1:10" x14ac:dyDescent="0.2">
      <c r="A114" s="38"/>
      <c r="B114" s="39" t="s">
        <v>2</v>
      </c>
      <c r="C114" s="68">
        <v>92608</v>
      </c>
      <c r="D114" s="44" t="s">
        <v>21</v>
      </c>
      <c r="E114" s="42" t="s">
        <v>22</v>
      </c>
      <c r="F114" s="43">
        <f>ŽP!A171</f>
        <v>23700</v>
      </c>
      <c r="G114" s="1719">
        <f>ŽP!E171</f>
        <v>23700</v>
      </c>
      <c r="H114" s="1720">
        <f>ŽP!F171</f>
        <v>23700</v>
      </c>
      <c r="I114" s="81"/>
    </row>
    <row r="115" spans="1:10" ht="13.5" thickBot="1" x14ac:dyDescent="0.25">
      <c r="A115" s="38"/>
      <c r="B115" s="39" t="s">
        <v>2</v>
      </c>
      <c r="C115" s="68">
        <v>92609</v>
      </c>
      <c r="D115" s="44" t="s">
        <v>23</v>
      </c>
      <c r="E115" s="42" t="s">
        <v>24</v>
      </c>
      <c r="F115" s="43">
        <f>Zdravotnictví!A90</f>
        <v>6400</v>
      </c>
      <c r="G115" s="1719">
        <f>Zdravotnictví!E90</f>
        <v>6400</v>
      </c>
      <c r="H115" s="1720">
        <f>Zdravotnictví!F90</f>
        <v>6400</v>
      </c>
      <c r="I115" s="81"/>
    </row>
    <row r="116" spans="1:10" ht="13.5" thickBot="1" x14ac:dyDescent="0.25">
      <c r="A116" s="10" t="s">
        <v>1</v>
      </c>
      <c r="B116" s="11" t="s">
        <v>6</v>
      </c>
      <c r="C116" s="12">
        <v>927</v>
      </c>
      <c r="D116" s="13" t="s">
        <v>6</v>
      </c>
      <c r="E116" s="14" t="s">
        <v>1510</v>
      </c>
      <c r="F116" s="15">
        <f>F117</f>
        <v>0</v>
      </c>
      <c r="G116" s="1717">
        <f>G117</f>
        <v>0</v>
      </c>
      <c r="H116" s="1718">
        <f>SUM(H117)</f>
        <v>0</v>
      </c>
      <c r="I116" s="81"/>
    </row>
    <row r="117" spans="1:10" ht="13.5" thickBot="1" x14ac:dyDescent="0.25">
      <c r="A117" s="22"/>
      <c r="B117" s="23" t="s">
        <v>2</v>
      </c>
      <c r="C117" s="24">
        <v>92708</v>
      </c>
      <c r="D117" s="25" t="s">
        <v>21</v>
      </c>
      <c r="E117" s="42" t="s">
        <v>22</v>
      </c>
      <c r="F117" s="27">
        <f>ŽP!A209</f>
        <v>0</v>
      </c>
      <c r="G117" s="1715">
        <f>ŽP!E209</f>
        <v>0</v>
      </c>
      <c r="H117" s="1716">
        <f>ŽP!F209</f>
        <v>0</v>
      </c>
      <c r="I117" s="81"/>
    </row>
    <row r="118" spans="1:10" s="73" customFormat="1" ht="24.75" thickBot="1" x14ac:dyDescent="0.25">
      <c r="A118" s="71" t="s">
        <v>1</v>
      </c>
      <c r="B118" s="3110" t="s">
        <v>2295</v>
      </c>
      <c r="C118" s="3111"/>
      <c r="D118" s="3111"/>
      <c r="E118" s="3111"/>
      <c r="F118" s="72">
        <f>F8+F11+F13+F20+F30+F52+F66+F79+F84+F96+F98+F100+F102+F104+F106+F47+F116+F64</f>
        <v>6135363.4675500002</v>
      </c>
      <c r="G118" s="2283">
        <f>G8+G11+G13+G20+G30+G52+G66+G79+G84+G96+G98+G100+G102+G104+G106+G47+G116+G64</f>
        <v>5996845.2669999991</v>
      </c>
      <c r="H118" s="2283">
        <f>H8+H11+H13+H20+H30+H52+H66+H79+H84+H96+H98+H100+H102+H104+H106+H47+H116+H64</f>
        <v>5996845.2669999991</v>
      </c>
      <c r="I118" s="74"/>
    </row>
    <row r="119" spans="1:10" x14ac:dyDescent="0.2">
      <c r="F119" s="74"/>
      <c r="G119" s="75"/>
      <c r="H119" s="75"/>
      <c r="I119" s="75"/>
      <c r="J119" s="75"/>
    </row>
    <row r="120" spans="1:10" ht="17.25" customHeight="1" x14ac:dyDescent="0.2">
      <c r="A120" s="3113" t="s">
        <v>2291</v>
      </c>
      <c r="B120" s="3113"/>
      <c r="C120" s="3113"/>
      <c r="D120" s="3113"/>
      <c r="E120" s="3113"/>
      <c r="F120" s="3113"/>
      <c r="G120" s="3113"/>
      <c r="H120" s="3113"/>
      <c r="I120" s="75"/>
      <c r="J120" s="75"/>
    </row>
    <row r="121" spans="1:10" ht="18.75" thickBot="1" x14ac:dyDescent="0.3">
      <c r="A121" s="2"/>
      <c r="B121" s="3"/>
      <c r="C121" s="2"/>
      <c r="D121" s="4"/>
      <c r="E121" s="2"/>
      <c r="F121" s="2"/>
      <c r="G121" s="2"/>
      <c r="H121" s="5" t="s">
        <v>0</v>
      </c>
      <c r="I121" s="75"/>
      <c r="J121" s="75"/>
    </row>
    <row r="122" spans="1:10" ht="23.25" thickBot="1" x14ac:dyDescent="0.25">
      <c r="A122" s="3114" t="s">
        <v>2293</v>
      </c>
      <c r="B122" s="3115"/>
      <c r="C122" s="6" t="s">
        <v>3</v>
      </c>
      <c r="D122" s="7" t="s">
        <v>4</v>
      </c>
      <c r="E122" s="8" t="s">
        <v>5</v>
      </c>
      <c r="F122" s="9" t="s">
        <v>1828</v>
      </c>
      <c r="G122" s="1544" t="s">
        <v>2261</v>
      </c>
      <c r="H122" s="84" t="s">
        <v>1952</v>
      </c>
      <c r="I122" s="75"/>
      <c r="J122" s="75"/>
    </row>
    <row r="123" spans="1:10" ht="13.5" thickBot="1" x14ac:dyDescent="0.25">
      <c r="A123" s="10" t="s">
        <v>1</v>
      </c>
      <c r="B123" s="11" t="s">
        <v>6</v>
      </c>
      <c r="C123" s="12">
        <v>916</v>
      </c>
      <c r="D123" s="13" t="s">
        <v>6</v>
      </c>
      <c r="E123" s="14" t="s">
        <v>2294</v>
      </c>
      <c r="F123" s="15">
        <f>F124</f>
        <v>0</v>
      </c>
      <c r="G123" s="1717">
        <f>G124</f>
        <v>8313352</v>
      </c>
      <c r="H123" s="1718">
        <f>H124</f>
        <v>8313352</v>
      </c>
      <c r="I123" s="75"/>
      <c r="J123" s="75"/>
    </row>
    <row r="124" spans="1:10" ht="13.5" thickBot="1" x14ac:dyDescent="0.25">
      <c r="A124" s="38"/>
      <c r="B124" s="39" t="s">
        <v>2</v>
      </c>
      <c r="C124" s="40">
        <v>91604</v>
      </c>
      <c r="D124" s="41" t="s">
        <v>14</v>
      </c>
      <c r="E124" s="42" t="s">
        <v>15</v>
      </c>
      <c r="F124" s="43">
        <f>OŠMTS!A108</f>
        <v>0</v>
      </c>
      <c r="G124" s="1719">
        <f>OŠMTS!E108</f>
        <v>8313352</v>
      </c>
      <c r="H124" s="1720">
        <f>OŠMTS!F108</f>
        <v>8313352</v>
      </c>
      <c r="I124" s="75"/>
      <c r="J124" s="75"/>
    </row>
    <row r="125" spans="1:10" ht="13.5" thickBot="1" x14ac:dyDescent="0.25">
      <c r="A125" s="10" t="s">
        <v>1</v>
      </c>
      <c r="B125" s="11" t="s">
        <v>6</v>
      </c>
      <c r="C125" s="12">
        <v>917</v>
      </c>
      <c r="D125" s="13" t="s">
        <v>6</v>
      </c>
      <c r="E125" s="14" t="s">
        <v>45</v>
      </c>
      <c r="F125" s="15">
        <f>F126</f>
        <v>0</v>
      </c>
      <c r="G125" s="1717">
        <f>G126</f>
        <v>1030860</v>
      </c>
      <c r="H125" s="1718">
        <f>H126</f>
        <v>1076720.165</v>
      </c>
      <c r="I125" s="75"/>
      <c r="J125" s="75"/>
    </row>
    <row r="126" spans="1:10" ht="13.5" thickBot="1" x14ac:dyDescent="0.25">
      <c r="A126" s="38"/>
      <c r="B126" s="39" t="s">
        <v>2</v>
      </c>
      <c r="C126" s="40">
        <v>91705</v>
      </c>
      <c r="D126" s="41" t="s">
        <v>14</v>
      </c>
      <c r="E126" s="42" t="s">
        <v>17</v>
      </c>
      <c r="F126" s="43">
        <f>Sociální!A161</f>
        <v>0</v>
      </c>
      <c r="G126" s="1719">
        <f>Sociální!E161</f>
        <v>1030860</v>
      </c>
      <c r="H126" s="1720">
        <f>Sociální!F161</f>
        <v>1076720.165</v>
      </c>
      <c r="I126" s="75"/>
      <c r="J126" s="75"/>
    </row>
    <row r="127" spans="1:10" ht="13.5" thickBot="1" x14ac:dyDescent="0.25">
      <c r="A127" s="10" t="s">
        <v>1</v>
      </c>
      <c r="B127" s="11" t="s">
        <v>6</v>
      </c>
      <c r="C127" s="12">
        <v>918</v>
      </c>
      <c r="D127" s="13" t="s">
        <v>6</v>
      </c>
      <c r="E127" s="14" t="s">
        <v>1939</v>
      </c>
      <c r="F127" s="15">
        <f>F128</f>
        <v>0</v>
      </c>
      <c r="G127" s="1717">
        <f>G128</f>
        <v>160470.891</v>
      </c>
      <c r="H127" s="1718">
        <f>H128</f>
        <v>160470.891</v>
      </c>
      <c r="I127" s="75"/>
      <c r="J127" s="75"/>
    </row>
    <row r="128" spans="1:10" ht="13.5" thickBot="1" x14ac:dyDescent="0.25">
      <c r="A128" s="2286"/>
      <c r="B128" s="2287" t="s">
        <v>2</v>
      </c>
      <c r="C128" s="1712">
        <v>91821</v>
      </c>
      <c r="D128" s="2288" t="s">
        <v>1500</v>
      </c>
      <c r="E128" s="2289" t="s">
        <v>1501</v>
      </c>
      <c r="F128" s="2290">
        <f>'Dopr. obslužnost'!A71</f>
        <v>0</v>
      </c>
      <c r="G128" s="2291">
        <f>'Dopr. obslužnost'!E71</f>
        <v>160470.891</v>
      </c>
      <c r="H128" s="2292">
        <f>'Dopr. obslužnost'!F71</f>
        <v>160470.891</v>
      </c>
      <c r="I128" s="75"/>
      <c r="J128" s="75"/>
    </row>
    <row r="129" spans="1:10" ht="24.75" thickBot="1" x14ac:dyDescent="0.25">
      <c r="A129" s="71" t="s">
        <v>1</v>
      </c>
      <c r="B129" s="3110" t="s">
        <v>2296</v>
      </c>
      <c r="C129" s="3111"/>
      <c r="D129" s="3111"/>
      <c r="E129" s="3111"/>
      <c r="F129" s="72">
        <f>F123+F125+F127</f>
        <v>0</v>
      </c>
      <c r="G129" s="2283">
        <f t="shared" ref="G129:H129" si="1">G123+G125+G127</f>
        <v>9504682.8910000008</v>
      </c>
      <c r="H129" s="2283">
        <f t="shared" si="1"/>
        <v>9550543.0559999999</v>
      </c>
      <c r="I129" s="75"/>
      <c r="J129" s="75"/>
    </row>
    <row r="130" spans="1:10" x14ac:dyDescent="0.2">
      <c r="F130" s="74"/>
      <c r="G130" s="75"/>
      <c r="H130" s="75"/>
      <c r="I130" s="75"/>
      <c r="J130" s="75"/>
    </row>
    <row r="131" spans="1:10" ht="13.5" thickBot="1" x14ac:dyDescent="0.25">
      <c r="G131" s="75"/>
      <c r="J131" s="75"/>
    </row>
    <row r="132" spans="1:10" ht="24.75" customHeight="1" thickBot="1" x14ac:dyDescent="0.25">
      <c r="A132" s="1540" t="s">
        <v>1</v>
      </c>
      <c r="B132" s="3108" t="s">
        <v>1504</v>
      </c>
      <c r="C132" s="3109"/>
      <c r="D132" s="3109"/>
      <c r="E132" s="3109"/>
      <c r="F132" s="1541">
        <v>6135363.4699999997</v>
      </c>
      <c r="G132" s="2293">
        <v>15501528.158</v>
      </c>
      <c r="H132" s="2293">
        <v>15547388.322999999</v>
      </c>
    </row>
    <row r="133" spans="1:10" ht="13.5" thickBot="1" x14ac:dyDescent="0.25">
      <c r="F133" s="75"/>
      <c r="G133" s="75"/>
    </row>
    <row r="134" spans="1:10" ht="24.75" customHeight="1" thickBot="1" x14ac:dyDescent="0.25">
      <c r="A134" s="1542" t="s">
        <v>1</v>
      </c>
      <c r="B134" s="3106" t="s">
        <v>1503</v>
      </c>
      <c r="C134" s="3107"/>
      <c r="D134" s="3107"/>
      <c r="E134" s="3107"/>
      <c r="F134" s="1543">
        <f>F132-F118-F129</f>
        <v>2.449999563395977E-3</v>
      </c>
      <c r="G134" s="2730">
        <f t="shared" ref="G134:H134" si="2">G132-G118-G129</f>
        <v>0</v>
      </c>
      <c r="H134" s="2730">
        <f t="shared" si="2"/>
        <v>0</v>
      </c>
    </row>
    <row r="137" spans="1:10" x14ac:dyDescent="0.2">
      <c r="E137" s="75"/>
    </row>
    <row r="138" spans="1:10" x14ac:dyDescent="0.2">
      <c r="G138" s="2927"/>
    </row>
  </sheetData>
  <mergeCells count="11">
    <mergeCell ref="B134:E134"/>
    <mergeCell ref="B132:E132"/>
    <mergeCell ref="B118:E118"/>
    <mergeCell ref="A1:H1"/>
    <mergeCell ref="A3:H3"/>
    <mergeCell ref="A5:H5"/>
    <mergeCell ref="A7:B7"/>
    <mergeCell ref="A122:B122"/>
    <mergeCell ref="A120:H120"/>
    <mergeCell ref="B129:E129"/>
    <mergeCell ref="A63:B63"/>
  </mergeCells>
  <printOptions horizontalCentered="1"/>
  <pageMargins left="7.874015748031496E-2" right="7.874015748031496E-2" top="0.19685039370078741" bottom="0.19685039370078741" header="0.31496062992125984" footer="0.31496062992125984"/>
  <pageSetup paperSize="9" scale="97" orientation="portrait" r:id="rId1"/>
  <headerFooter alignWithMargins="0"/>
  <rowBreaks count="2" manualBreakCount="2">
    <brk id="61" max="7" man="1"/>
    <brk id="118" max="7" man="1"/>
  </rowBreaks>
  <ignoredErrors>
    <ignoredError sqref="G127:H127 F100:H103 H97 G125:H125 F124:H124 F125 F126:H126 F99:H9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R181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140625" style="162" customWidth="1"/>
    <col min="2" max="2" width="3.5703125" style="164" customWidth="1"/>
    <col min="3" max="3" width="10.7109375" style="162" customWidth="1"/>
    <col min="4" max="4" width="46" style="162" customWidth="1"/>
    <col min="5" max="5" width="11" style="162" customWidth="1"/>
    <col min="6" max="6" width="12.140625" style="162" customWidth="1"/>
    <col min="7" max="7" width="13" style="162" customWidth="1"/>
    <col min="8" max="8" width="26.140625" style="162" customWidth="1"/>
    <col min="9" max="9" width="36.5703125" style="162" customWidth="1"/>
    <col min="10" max="16384" width="9.140625" style="162"/>
  </cols>
  <sheetData>
    <row r="1" spans="1:18" ht="18" customHeight="1" x14ac:dyDescent="0.25">
      <c r="A1" s="3043" t="s">
        <v>1945</v>
      </c>
      <c r="B1" s="3043"/>
      <c r="C1" s="3043"/>
      <c r="D1" s="3043"/>
      <c r="E1" s="3043"/>
      <c r="F1" s="3043"/>
      <c r="G1" s="3043"/>
    </row>
    <row r="2" spans="1:18" ht="12.75" customHeight="1" x14ac:dyDescent="0.2"/>
    <row r="3" spans="1:18" s="3" customFormat="1" ht="15.75" x14ac:dyDescent="0.25">
      <c r="A3" s="3112" t="s">
        <v>104</v>
      </c>
      <c r="B3" s="3112"/>
      <c r="C3" s="3112"/>
      <c r="D3" s="3112"/>
      <c r="E3" s="3112"/>
      <c r="F3" s="3112"/>
      <c r="G3" s="3112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</row>
    <row r="4" spans="1:18" s="3" customFormat="1" ht="15.75" x14ac:dyDescent="0.25">
      <c r="B4" s="139"/>
      <c r="C4" s="139"/>
      <c r="D4" s="139"/>
      <c r="E4" s="139"/>
      <c r="F4" s="139"/>
      <c r="G4" s="139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</row>
    <row r="5" spans="1:18" s="140" customFormat="1" ht="15.75" customHeight="1" x14ac:dyDescent="0.25">
      <c r="B5" s="141"/>
      <c r="C5" s="3145" t="s">
        <v>1949</v>
      </c>
      <c r="D5" s="3145"/>
      <c r="E5" s="3145"/>
      <c r="F5" s="142"/>
      <c r="G5" s="142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s="168" customFormat="1" ht="12" thickBot="1" x14ac:dyDescent="0.3">
      <c r="B6" s="169"/>
      <c r="C6" s="169"/>
      <c r="D6" s="169"/>
      <c r="E6" s="143" t="s">
        <v>105</v>
      </c>
      <c r="F6" s="143"/>
      <c r="G6" s="170"/>
    </row>
    <row r="7" spans="1:18" s="172" customFormat="1" ht="12.75" customHeight="1" x14ac:dyDescent="0.25">
      <c r="B7" s="283"/>
      <c r="C7" s="3118" t="s">
        <v>135</v>
      </c>
      <c r="D7" s="3122" t="s">
        <v>136</v>
      </c>
      <c r="E7" s="3128" t="s">
        <v>1950</v>
      </c>
      <c r="F7" s="79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</row>
    <row r="8" spans="1:18" s="168" customFormat="1" ht="12.75" customHeight="1" thickBot="1" x14ac:dyDescent="0.3">
      <c r="B8" s="283"/>
      <c r="C8" s="3119"/>
      <c r="D8" s="3123"/>
      <c r="E8" s="3129"/>
      <c r="F8" s="79"/>
    </row>
    <row r="9" spans="1:18" s="168" customFormat="1" ht="12.75" customHeight="1" thickBot="1" x14ac:dyDescent="0.3">
      <c r="B9" s="144"/>
      <c r="C9" s="145" t="s">
        <v>102</v>
      </c>
      <c r="D9" s="146" t="s">
        <v>137</v>
      </c>
      <c r="E9" s="1571">
        <f>SUM(E10:E17)</f>
        <v>85962.714999999997</v>
      </c>
      <c r="F9" s="148"/>
    </row>
    <row r="10" spans="1:18" s="174" customFormat="1" ht="12.75" customHeight="1" x14ac:dyDescent="0.2">
      <c r="B10" s="149"/>
      <c r="C10" s="150" t="s">
        <v>138</v>
      </c>
      <c r="D10" s="151" t="s">
        <v>139</v>
      </c>
      <c r="E10" s="152">
        <f>F24</f>
        <v>5406.8</v>
      </c>
      <c r="F10" s="153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</row>
    <row r="11" spans="1:18" s="174" customFormat="1" ht="12.75" customHeight="1" x14ac:dyDescent="0.2">
      <c r="B11" s="149"/>
      <c r="C11" s="154" t="s">
        <v>140</v>
      </c>
      <c r="D11" s="155" t="s">
        <v>141</v>
      </c>
      <c r="E11" s="156">
        <f>F48</f>
        <v>17284</v>
      </c>
      <c r="F11" s="153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</row>
    <row r="12" spans="1:18" s="174" customFormat="1" ht="12.75" customHeight="1" x14ac:dyDescent="0.2">
      <c r="B12" s="149"/>
      <c r="C12" s="154" t="s">
        <v>1289</v>
      </c>
      <c r="D12" s="155" t="s">
        <v>1290</v>
      </c>
      <c r="E12" s="156">
        <f>F105</f>
        <v>50</v>
      </c>
      <c r="F12" s="153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</row>
    <row r="13" spans="1:18" s="174" customFormat="1" ht="12.75" customHeight="1" x14ac:dyDescent="0.2">
      <c r="B13" s="149"/>
      <c r="C13" s="154" t="s">
        <v>142</v>
      </c>
      <c r="D13" s="155" t="s">
        <v>143</v>
      </c>
      <c r="E13" s="157">
        <f>F114</f>
        <v>25580.6</v>
      </c>
      <c r="F13" s="153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</row>
    <row r="14" spans="1:18" s="174" customFormat="1" ht="12.75" customHeight="1" x14ac:dyDescent="0.2">
      <c r="B14" s="149"/>
      <c r="C14" s="154" t="s">
        <v>144</v>
      </c>
      <c r="D14" s="155" t="s">
        <v>1364</v>
      </c>
      <c r="E14" s="157">
        <f>F152</f>
        <v>0</v>
      </c>
      <c r="F14" s="15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</row>
    <row r="15" spans="1:18" s="174" customFormat="1" ht="12.75" customHeight="1" x14ac:dyDescent="0.2">
      <c r="B15" s="149"/>
      <c r="C15" s="154" t="s">
        <v>290</v>
      </c>
      <c r="D15" s="155" t="s">
        <v>1371</v>
      </c>
      <c r="E15" s="2252">
        <f>F159</f>
        <v>591.31500000000005</v>
      </c>
      <c r="F15" s="15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</row>
    <row r="16" spans="1:18" s="174" customFormat="1" ht="12.75" customHeight="1" x14ac:dyDescent="0.2">
      <c r="B16" s="149"/>
      <c r="C16" s="154" t="s">
        <v>145</v>
      </c>
      <c r="D16" s="155" t="s">
        <v>1365</v>
      </c>
      <c r="E16" s="157">
        <f>F177</f>
        <v>10000</v>
      </c>
      <c r="F16" s="15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</row>
    <row r="17" spans="1:18" s="174" customFormat="1" ht="12.75" customHeight="1" thickBot="1" x14ac:dyDescent="0.25">
      <c r="B17" s="149"/>
      <c r="C17" s="1257" t="s">
        <v>146</v>
      </c>
      <c r="D17" s="1258" t="s">
        <v>1366</v>
      </c>
      <c r="E17" s="1123">
        <f>F166</f>
        <v>27050</v>
      </c>
      <c r="F17" s="15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</row>
    <row r="18" spans="1:18" s="3" customFormat="1" ht="12" customHeight="1" x14ac:dyDescent="0.25">
      <c r="B18" s="159"/>
      <c r="C18" s="2"/>
      <c r="D18" s="2"/>
      <c r="E18" s="2"/>
      <c r="F18" s="2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</row>
    <row r="19" spans="1:18" s="3" customFormat="1" ht="12" customHeight="1" x14ac:dyDescent="0.25">
      <c r="B19" s="159"/>
      <c r="C19" s="2"/>
      <c r="D19" s="2"/>
      <c r="E19" s="2"/>
      <c r="F19" s="2"/>
      <c r="G19" s="160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</row>
    <row r="20" spans="1:18" s="140" customFormat="1" ht="18.75" customHeight="1" x14ac:dyDescent="0.25">
      <c r="B20" s="161" t="s">
        <v>147</v>
      </c>
      <c r="C20" s="161"/>
      <c r="D20" s="161"/>
      <c r="E20" s="161"/>
      <c r="F20" s="161"/>
      <c r="G20" s="161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</row>
    <row r="21" spans="1:18" s="168" customFormat="1" ht="12" thickBot="1" x14ac:dyDescent="0.3">
      <c r="B21" s="169"/>
      <c r="C21" s="169"/>
      <c r="D21" s="169"/>
      <c r="E21" s="143"/>
      <c r="F21" s="143"/>
      <c r="G21" s="143" t="s">
        <v>105</v>
      </c>
    </row>
    <row r="22" spans="1:18" s="172" customFormat="1" ht="16.5" customHeight="1" x14ac:dyDescent="0.25">
      <c r="A22" s="3116" t="s">
        <v>1828</v>
      </c>
      <c r="B22" s="3118" t="s">
        <v>148</v>
      </c>
      <c r="C22" s="3120" t="s">
        <v>149</v>
      </c>
      <c r="D22" s="3122" t="s">
        <v>150</v>
      </c>
      <c r="E22" s="3126" t="s">
        <v>1951</v>
      </c>
      <c r="F22" s="3128" t="s">
        <v>1952</v>
      </c>
      <c r="G22" s="3130" t="s">
        <v>151</v>
      </c>
      <c r="H22" s="168"/>
      <c r="I22" s="168"/>
      <c r="J22" s="168"/>
      <c r="K22" s="168"/>
      <c r="L22" s="168"/>
      <c r="M22" s="168"/>
      <c r="N22" s="168"/>
      <c r="O22" s="168"/>
      <c r="P22" s="168"/>
      <c r="Q22" s="168"/>
    </row>
    <row r="23" spans="1:18" s="168" customFormat="1" ht="18" customHeight="1" thickBot="1" x14ac:dyDescent="0.3">
      <c r="A23" s="3117"/>
      <c r="B23" s="3119"/>
      <c r="C23" s="3121"/>
      <c r="D23" s="3123"/>
      <c r="E23" s="3127"/>
      <c r="F23" s="3129"/>
      <c r="G23" s="3131"/>
    </row>
    <row r="24" spans="1:18" s="168" customFormat="1" ht="12.75" customHeight="1" thickBot="1" x14ac:dyDescent="0.3">
      <c r="A24" s="177">
        <f>A25+A30</f>
        <v>4994.8</v>
      </c>
      <c r="B24" s="175" t="s">
        <v>2</v>
      </c>
      <c r="C24" s="176" t="s">
        <v>152</v>
      </c>
      <c r="D24" s="146" t="s">
        <v>153</v>
      </c>
      <c r="E24" s="177">
        <f>E25+E30</f>
        <v>4944.8</v>
      </c>
      <c r="F24" s="177">
        <f>F25+F30</f>
        <v>5406.8</v>
      </c>
      <c r="G24" s="178" t="s">
        <v>2678</v>
      </c>
    </row>
    <row r="25" spans="1:18" s="168" customFormat="1" ht="12.75" customHeight="1" x14ac:dyDescent="0.25">
      <c r="A25" s="179">
        <f>SUM(A26:A29)</f>
        <v>3142.8</v>
      </c>
      <c r="B25" s="180" t="s">
        <v>154</v>
      </c>
      <c r="C25" s="181" t="s">
        <v>6</v>
      </c>
      <c r="D25" s="182" t="s">
        <v>155</v>
      </c>
      <c r="E25" s="183">
        <f>SUM(E26:E29)</f>
        <v>3512.8</v>
      </c>
      <c r="F25" s="184">
        <f>SUM(F26:F29)</f>
        <v>3974.8</v>
      </c>
      <c r="G25" s="2909" t="s">
        <v>2678</v>
      </c>
    </row>
    <row r="26" spans="1:18" s="174" customFormat="1" ht="12.75" customHeight="1" x14ac:dyDescent="0.25">
      <c r="A26" s="1742">
        <v>300</v>
      </c>
      <c r="B26" s="1743" t="s">
        <v>154</v>
      </c>
      <c r="C26" s="2300" t="s">
        <v>156</v>
      </c>
      <c r="D26" s="1747" t="s">
        <v>2119</v>
      </c>
      <c r="E26" s="1013">
        <v>1510</v>
      </c>
      <c r="F26" s="495">
        <v>1510</v>
      </c>
      <c r="G26" s="2294"/>
      <c r="H26" s="168"/>
      <c r="I26" s="168"/>
      <c r="J26" s="168"/>
      <c r="K26" s="168"/>
      <c r="L26" s="168"/>
      <c r="M26" s="168"/>
      <c r="N26" s="168"/>
      <c r="O26" s="168"/>
      <c r="P26" s="168"/>
      <c r="Q26" s="168"/>
    </row>
    <row r="27" spans="1:18" s="174" customFormat="1" ht="12.75" customHeight="1" x14ac:dyDescent="0.25">
      <c r="A27" s="1007">
        <v>1532.8</v>
      </c>
      <c r="B27" s="1745" t="s">
        <v>154</v>
      </c>
      <c r="C27" s="1746" t="s">
        <v>156</v>
      </c>
      <c r="D27" s="1747" t="s">
        <v>2127</v>
      </c>
      <c r="E27" s="1008">
        <f>1192.8</f>
        <v>1192.8</v>
      </c>
      <c r="F27" s="667">
        <v>1192.8</v>
      </c>
      <c r="G27" s="1748"/>
      <c r="H27" s="168"/>
      <c r="I27" s="168"/>
      <c r="J27" s="168"/>
      <c r="K27" s="168"/>
      <c r="L27" s="168"/>
      <c r="M27" s="168"/>
      <c r="N27" s="168"/>
      <c r="O27" s="168"/>
      <c r="P27" s="168"/>
      <c r="Q27" s="168"/>
    </row>
    <row r="28" spans="1:18" s="174" customFormat="1" ht="19.5" x14ac:dyDescent="0.25">
      <c r="A28" s="1007">
        <v>810</v>
      </c>
      <c r="B28" s="1743" t="s">
        <v>154</v>
      </c>
      <c r="C28" s="2300" t="s">
        <v>156</v>
      </c>
      <c r="D28" s="1744" t="s">
        <v>157</v>
      </c>
      <c r="E28" s="1008">
        <v>810</v>
      </c>
      <c r="F28" s="667">
        <v>1272</v>
      </c>
      <c r="G28" s="2910" t="s">
        <v>2685</v>
      </c>
      <c r="H28" s="168"/>
      <c r="I28" s="168"/>
      <c r="J28" s="168"/>
      <c r="K28" s="168"/>
      <c r="L28" s="168"/>
      <c r="M28" s="168"/>
      <c r="N28" s="168"/>
      <c r="O28" s="168"/>
      <c r="P28" s="168"/>
      <c r="Q28" s="168"/>
    </row>
    <row r="29" spans="1:18" s="174" customFormat="1" ht="12.75" customHeight="1" x14ac:dyDescent="0.25">
      <c r="A29" s="1010">
        <v>500</v>
      </c>
      <c r="B29" s="1745" t="s">
        <v>154</v>
      </c>
      <c r="C29" s="1746" t="s">
        <v>156</v>
      </c>
      <c r="D29" s="1747" t="s">
        <v>158</v>
      </c>
      <c r="E29" s="1013"/>
      <c r="F29" s="495"/>
      <c r="G29" s="1748"/>
      <c r="H29" s="168"/>
      <c r="I29" s="168"/>
      <c r="J29" s="168"/>
      <c r="K29" s="168"/>
      <c r="L29" s="168"/>
      <c r="M29" s="168"/>
      <c r="N29" s="168"/>
      <c r="O29" s="168"/>
      <c r="P29" s="168"/>
      <c r="Q29" s="168"/>
    </row>
    <row r="30" spans="1:18" s="174" customFormat="1" ht="12.75" customHeight="1" x14ac:dyDescent="0.25">
      <c r="A30" s="1749">
        <f>SUM(A31:A42)</f>
        <v>1852</v>
      </c>
      <c r="B30" s="1750" t="s">
        <v>154</v>
      </c>
      <c r="C30" s="1746" t="s">
        <v>6</v>
      </c>
      <c r="D30" s="1751" t="s">
        <v>159</v>
      </c>
      <c r="E30" s="1752">
        <f>SUM(E31:E42)</f>
        <v>1432</v>
      </c>
      <c r="F30" s="1753">
        <f>SUM(F31:F42)</f>
        <v>1432</v>
      </c>
      <c r="G30" s="1754"/>
      <c r="H30" s="168"/>
      <c r="I30" s="168"/>
      <c r="J30" s="168"/>
      <c r="K30" s="168"/>
      <c r="L30" s="168"/>
      <c r="M30" s="168"/>
      <c r="N30" s="168"/>
      <c r="O30" s="168"/>
      <c r="P30" s="168"/>
      <c r="Q30" s="168"/>
    </row>
    <row r="31" spans="1:18" s="174" customFormat="1" ht="12.75" x14ac:dyDescent="0.25">
      <c r="A31" s="1007">
        <v>270</v>
      </c>
      <c r="B31" s="1745" t="s">
        <v>160</v>
      </c>
      <c r="C31" s="1746" t="s">
        <v>2297</v>
      </c>
      <c r="D31" s="1747" t="s">
        <v>2298</v>
      </c>
      <c r="E31" s="1008">
        <v>50</v>
      </c>
      <c r="F31" s="667">
        <v>50</v>
      </c>
      <c r="G31" s="2301"/>
      <c r="H31" s="168"/>
      <c r="I31" s="168"/>
      <c r="J31" s="168"/>
      <c r="K31" s="168"/>
      <c r="L31" s="168"/>
      <c r="M31" s="168"/>
      <c r="N31" s="168"/>
      <c r="O31" s="168"/>
      <c r="P31" s="168"/>
      <c r="Q31" s="168"/>
    </row>
    <row r="32" spans="1:18" s="185" customFormat="1" ht="12.75" x14ac:dyDescent="0.25">
      <c r="A32" s="639">
        <v>250</v>
      </c>
      <c r="B32" s="1745" t="s">
        <v>160</v>
      </c>
      <c r="C32" s="1746" t="s">
        <v>2299</v>
      </c>
      <c r="D32" s="497" t="s">
        <v>2300</v>
      </c>
      <c r="E32" s="539">
        <v>50</v>
      </c>
      <c r="F32" s="577">
        <v>50</v>
      </c>
      <c r="G32" s="2301"/>
      <c r="H32" s="168"/>
      <c r="I32" s="168"/>
      <c r="J32" s="168"/>
      <c r="K32" s="168"/>
      <c r="L32" s="168"/>
      <c r="M32" s="168"/>
      <c r="N32" s="168"/>
      <c r="O32" s="168"/>
      <c r="P32" s="168"/>
      <c r="Q32" s="168"/>
    </row>
    <row r="33" spans="1:18" s="185" customFormat="1" ht="12.75" x14ac:dyDescent="0.25">
      <c r="A33" s="639" t="s">
        <v>6</v>
      </c>
      <c r="B33" s="1743" t="s">
        <v>160</v>
      </c>
      <c r="C33" s="2300" t="s">
        <v>2301</v>
      </c>
      <c r="D33" s="1744" t="s">
        <v>2302</v>
      </c>
      <c r="E33" s="539">
        <v>50</v>
      </c>
      <c r="F33" s="577">
        <v>50</v>
      </c>
      <c r="G33" s="2301"/>
      <c r="H33" s="168"/>
      <c r="I33" s="168"/>
      <c r="J33" s="168"/>
      <c r="K33" s="168"/>
      <c r="L33" s="168"/>
      <c r="M33" s="168"/>
      <c r="N33" s="168"/>
      <c r="O33" s="168"/>
      <c r="P33" s="168"/>
      <c r="Q33" s="168"/>
    </row>
    <row r="34" spans="1:18" s="185" customFormat="1" ht="12.75" customHeight="1" x14ac:dyDescent="0.25">
      <c r="A34" s="639">
        <v>100</v>
      </c>
      <c r="B34" s="1745" t="s">
        <v>160</v>
      </c>
      <c r="C34" s="1746" t="s">
        <v>161</v>
      </c>
      <c r="D34" s="1747" t="s">
        <v>162</v>
      </c>
      <c r="E34" s="539">
        <v>100</v>
      </c>
      <c r="F34" s="577">
        <v>100</v>
      </c>
      <c r="G34" s="1748"/>
      <c r="H34" s="168"/>
      <c r="I34" s="168"/>
      <c r="J34" s="168"/>
      <c r="K34" s="168"/>
      <c r="L34" s="168"/>
      <c r="M34" s="168"/>
      <c r="N34" s="168"/>
      <c r="O34" s="168"/>
      <c r="P34" s="168"/>
      <c r="Q34" s="168"/>
    </row>
    <row r="35" spans="1:18" s="174" customFormat="1" ht="12.75" customHeight="1" x14ac:dyDescent="0.25">
      <c r="A35" s="639">
        <v>332</v>
      </c>
      <c r="B35" s="1745" t="s">
        <v>160</v>
      </c>
      <c r="C35" s="1746" t="s">
        <v>163</v>
      </c>
      <c r="D35" s="1747" t="s">
        <v>164</v>
      </c>
      <c r="E35" s="539">
        <v>332</v>
      </c>
      <c r="F35" s="577">
        <v>332</v>
      </c>
      <c r="G35" s="1748"/>
      <c r="H35" s="168"/>
      <c r="I35" s="168"/>
      <c r="J35" s="168"/>
      <c r="K35" s="168"/>
      <c r="L35" s="168"/>
      <c r="M35" s="168"/>
      <c r="N35" s="168"/>
      <c r="O35" s="168"/>
      <c r="P35" s="168"/>
      <c r="Q35" s="168"/>
    </row>
    <row r="36" spans="1:18" s="185" customFormat="1" ht="12.75" customHeight="1" x14ac:dyDescent="0.25">
      <c r="A36" s="639">
        <v>100</v>
      </c>
      <c r="B36" s="1755" t="s">
        <v>160</v>
      </c>
      <c r="C36" s="1756" t="s">
        <v>165</v>
      </c>
      <c r="D36" s="1757" t="s">
        <v>166</v>
      </c>
      <c r="E36" s="539">
        <v>100</v>
      </c>
      <c r="F36" s="577">
        <v>100</v>
      </c>
      <c r="G36" s="1758"/>
      <c r="H36" s="168"/>
      <c r="I36" s="168"/>
      <c r="J36" s="168"/>
      <c r="K36" s="168"/>
      <c r="L36" s="168"/>
      <c r="M36" s="168"/>
      <c r="N36" s="168"/>
      <c r="O36" s="168"/>
      <c r="P36" s="168"/>
      <c r="Q36" s="168"/>
    </row>
    <row r="37" spans="1:18" s="185" customFormat="1" ht="12.75" customHeight="1" x14ac:dyDescent="0.25">
      <c r="A37" s="639">
        <v>300</v>
      </c>
      <c r="B37" s="1755" t="s">
        <v>160</v>
      </c>
      <c r="C37" s="1756" t="s">
        <v>167</v>
      </c>
      <c r="D37" s="1757" t="s">
        <v>168</v>
      </c>
      <c r="E37" s="539">
        <v>300</v>
      </c>
      <c r="F37" s="577">
        <v>300</v>
      </c>
      <c r="G37" s="1758"/>
      <c r="H37" s="168"/>
      <c r="I37" s="168"/>
      <c r="J37" s="168"/>
      <c r="K37" s="168"/>
      <c r="L37" s="168"/>
      <c r="M37" s="168"/>
      <c r="N37" s="168"/>
      <c r="O37" s="168"/>
      <c r="P37" s="168"/>
      <c r="Q37" s="168"/>
    </row>
    <row r="38" spans="1:18" s="185" customFormat="1" ht="12.75" customHeight="1" x14ac:dyDescent="0.25">
      <c r="A38" s="639">
        <v>150</v>
      </c>
      <c r="B38" s="1755" t="s">
        <v>160</v>
      </c>
      <c r="C38" s="1756" t="s">
        <v>169</v>
      </c>
      <c r="D38" s="1757" t="s">
        <v>170</v>
      </c>
      <c r="E38" s="539">
        <v>150</v>
      </c>
      <c r="F38" s="577">
        <v>150</v>
      </c>
      <c r="G38" s="1758"/>
      <c r="H38" s="168"/>
      <c r="I38" s="168"/>
      <c r="J38" s="168"/>
      <c r="K38" s="168"/>
      <c r="L38" s="168"/>
      <c r="M38" s="168"/>
      <c r="N38" s="168"/>
      <c r="O38" s="168"/>
      <c r="P38" s="168"/>
      <c r="Q38" s="168"/>
    </row>
    <row r="39" spans="1:18" s="185" customFormat="1" ht="12.75" customHeight="1" x14ac:dyDescent="0.25">
      <c r="A39" s="639">
        <v>150</v>
      </c>
      <c r="B39" s="1755" t="s">
        <v>160</v>
      </c>
      <c r="C39" s="1756" t="s">
        <v>171</v>
      </c>
      <c r="D39" s="1757" t="s">
        <v>172</v>
      </c>
      <c r="E39" s="539">
        <v>100</v>
      </c>
      <c r="F39" s="577">
        <v>100</v>
      </c>
      <c r="G39" s="1758"/>
      <c r="H39" s="168"/>
      <c r="I39" s="168"/>
      <c r="J39" s="168"/>
      <c r="K39" s="168"/>
      <c r="L39" s="168"/>
      <c r="M39" s="168"/>
      <c r="N39" s="168"/>
      <c r="O39" s="168"/>
      <c r="P39" s="168"/>
      <c r="Q39" s="168"/>
    </row>
    <row r="40" spans="1:18" s="185" customFormat="1" ht="12.75" customHeight="1" x14ac:dyDescent="0.25">
      <c r="A40" s="639">
        <v>30</v>
      </c>
      <c r="B40" s="1755" t="s">
        <v>160</v>
      </c>
      <c r="C40" s="1756" t="s">
        <v>173</v>
      </c>
      <c r="D40" s="1757" t="s">
        <v>174</v>
      </c>
      <c r="E40" s="539">
        <v>30</v>
      </c>
      <c r="F40" s="577">
        <v>30</v>
      </c>
      <c r="G40" s="1758"/>
      <c r="H40" s="168"/>
      <c r="I40" s="168"/>
      <c r="J40" s="168"/>
      <c r="K40" s="168"/>
      <c r="L40" s="168"/>
      <c r="M40" s="168"/>
      <c r="N40" s="168"/>
      <c r="O40" s="168"/>
      <c r="P40" s="168"/>
      <c r="Q40" s="168"/>
    </row>
    <row r="41" spans="1:18" s="185" customFormat="1" ht="12.75" customHeight="1" x14ac:dyDescent="0.25">
      <c r="A41" s="639">
        <v>50</v>
      </c>
      <c r="B41" s="1759" t="s">
        <v>160</v>
      </c>
      <c r="C41" s="1760" t="s">
        <v>175</v>
      </c>
      <c r="D41" s="1761" t="s">
        <v>176</v>
      </c>
      <c r="E41" s="539">
        <v>50</v>
      </c>
      <c r="F41" s="577">
        <v>50</v>
      </c>
      <c r="G41" s="1762"/>
      <c r="H41" s="168"/>
      <c r="I41" s="168"/>
      <c r="J41" s="168"/>
      <c r="K41" s="168"/>
      <c r="L41" s="168"/>
      <c r="M41" s="168"/>
      <c r="N41" s="168"/>
      <c r="O41" s="168"/>
      <c r="P41" s="168"/>
      <c r="Q41" s="168"/>
    </row>
    <row r="42" spans="1:18" s="185" customFormat="1" ht="12.75" customHeight="1" thickBot="1" x14ac:dyDescent="0.3">
      <c r="A42" s="1763">
        <v>120</v>
      </c>
      <c r="B42" s="1764" t="s">
        <v>160</v>
      </c>
      <c r="C42" s="1765" t="s">
        <v>177</v>
      </c>
      <c r="D42" s="1766" t="s">
        <v>178</v>
      </c>
      <c r="E42" s="417">
        <v>120</v>
      </c>
      <c r="F42" s="1767">
        <v>120</v>
      </c>
      <c r="G42" s="17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</row>
    <row r="43" spans="1:18" s="186" customFormat="1" ht="12.75" customHeight="1" x14ac:dyDescent="0.25">
      <c r="B43" s="187"/>
      <c r="C43" s="187"/>
      <c r="D43" s="187"/>
      <c r="E43" s="187"/>
      <c r="F43" s="187"/>
      <c r="G43" s="187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</row>
    <row r="44" spans="1:18" s="140" customFormat="1" ht="18.75" customHeight="1" x14ac:dyDescent="0.25">
      <c r="B44" s="161" t="s">
        <v>179</v>
      </c>
      <c r="C44" s="161"/>
      <c r="D44" s="161"/>
      <c r="E44" s="161"/>
      <c r="F44" s="161"/>
      <c r="G44" s="161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</row>
    <row r="45" spans="1:18" s="168" customFormat="1" ht="12" thickBot="1" x14ac:dyDescent="0.3">
      <c r="B45" s="169"/>
      <c r="C45" s="169"/>
      <c r="D45" s="169"/>
      <c r="E45" s="190"/>
      <c r="F45" s="190"/>
      <c r="G45" s="143" t="s">
        <v>105</v>
      </c>
    </row>
    <row r="46" spans="1:18" s="172" customFormat="1" ht="16.5" customHeight="1" x14ac:dyDescent="0.25">
      <c r="A46" s="3116" t="s">
        <v>1828</v>
      </c>
      <c r="B46" s="3118" t="s">
        <v>148</v>
      </c>
      <c r="C46" s="3120" t="s">
        <v>2303</v>
      </c>
      <c r="D46" s="3143" t="s">
        <v>180</v>
      </c>
      <c r="E46" s="3126" t="s">
        <v>1951</v>
      </c>
      <c r="F46" s="3128" t="s">
        <v>1952</v>
      </c>
      <c r="G46" s="3130" t="s">
        <v>151</v>
      </c>
      <c r="H46" s="168"/>
      <c r="I46" s="168"/>
      <c r="J46" s="168"/>
      <c r="K46" s="168"/>
      <c r="L46" s="168"/>
      <c r="M46" s="168"/>
      <c r="N46" s="168"/>
      <c r="O46" s="168"/>
      <c r="P46" s="168"/>
      <c r="Q46" s="168"/>
    </row>
    <row r="47" spans="1:18" s="168" customFormat="1" ht="18" customHeight="1" thickBot="1" x14ac:dyDescent="0.3">
      <c r="A47" s="3117"/>
      <c r="B47" s="3119"/>
      <c r="C47" s="3121"/>
      <c r="D47" s="3144"/>
      <c r="E47" s="3127"/>
      <c r="F47" s="3129"/>
      <c r="G47" s="3131"/>
    </row>
    <row r="48" spans="1:18" s="168" customFormat="1" ht="12.75" customHeight="1" thickBot="1" x14ac:dyDescent="0.3">
      <c r="A48" s="147">
        <f>A49+A60</f>
        <v>17514</v>
      </c>
      <c r="B48" s="191" t="s">
        <v>2</v>
      </c>
      <c r="C48" s="192" t="s">
        <v>152</v>
      </c>
      <c r="D48" s="146" t="s">
        <v>153</v>
      </c>
      <c r="E48" s="147">
        <f>+E49+E60</f>
        <v>17534</v>
      </c>
      <c r="F48" s="147">
        <f>F49+F60</f>
        <v>17284</v>
      </c>
      <c r="G48" s="178" t="s">
        <v>6</v>
      </c>
    </row>
    <row r="49" spans="1:17" s="185" customFormat="1" ht="12.75" customHeight="1" x14ac:dyDescent="0.25">
      <c r="A49" s="887">
        <f>SUM(A50:A59)</f>
        <v>1514</v>
      </c>
      <c r="B49" s="1004" t="s">
        <v>154</v>
      </c>
      <c r="C49" s="889" t="s">
        <v>6</v>
      </c>
      <c r="D49" s="1734" t="s">
        <v>181</v>
      </c>
      <c r="E49" s="968">
        <f>SUM(E50:E59)</f>
        <v>1314</v>
      </c>
      <c r="F49" s="890">
        <f>SUM(F50:F59)</f>
        <v>1314</v>
      </c>
      <c r="G49" s="1559"/>
      <c r="H49" s="168"/>
      <c r="I49" s="168"/>
      <c r="J49" s="168"/>
      <c r="K49" s="168"/>
      <c r="L49" s="168"/>
      <c r="M49" s="168"/>
      <c r="N49" s="168"/>
      <c r="O49" s="168"/>
      <c r="P49" s="168"/>
      <c r="Q49" s="168"/>
    </row>
    <row r="50" spans="1:17" s="185" customFormat="1" ht="12.75" x14ac:dyDescent="0.25">
      <c r="A50" s="232">
        <v>190</v>
      </c>
      <c r="B50" s="529" t="s">
        <v>160</v>
      </c>
      <c r="C50" s="234" t="s">
        <v>182</v>
      </c>
      <c r="D50" s="891" t="s">
        <v>183</v>
      </c>
      <c r="E50" s="236">
        <v>90</v>
      </c>
      <c r="F50" s="237">
        <v>60</v>
      </c>
      <c r="G50" s="201" t="s">
        <v>2666</v>
      </c>
      <c r="H50" s="168"/>
      <c r="I50" s="168"/>
      <c r="J50" s="168"/>
      <c r="K50" s="168"/>
      <c r="L50" s="168"/>
      <c r="M50" s="168"/>
      <c r="N50" s="168"/>
      <c r="O50" s="168"/>
      <c r="P50" s="168"/>
      <c r="Q50" s="168"/>
    </row>
    <row r="51" spans="1:17" s="185" customFormat="1" ht="12.75" customHeight="1" x14ac:dyDescent="0.25">
      <c r="A51" s="232">
        <v>95</v>
      </c>
      <c r="B51" s="529" t="s">
        <v>160</v>
      </c>
      <c r="C51" s="234" t="s">
        <v>184</v>
      </c>
      <c r="D51" s="891" t="s">
        <v>185</v>
      </c>
      <c r="E51" s="236">
        <v>95</v>
      </c>
      <c r="F51" s="237">
        <v>95</v>
      </c>
      <c r="G51" s="201"/>
      <c r="H51" s="168"/>
      <c r="I51" s="168"/>
      <c r="J51" s="168"/>
      <c r="K51" s="168"/>
      <c r="L51" s="168"/>
      <c r="M51" s="168"/>
      <c r="N51" s="168"/>
      <c r="O51" s="168"/>
      <c r="P51" s="168"/>
      <c r="Q51" s="168"/>
    </row>
    <row r="52" spans="1:17" s="185" customFormat="1" ht="12.75" customHeight="1" x14ac:dyDescent="0.25">
      <c r="A52" s="232">
        <v>0</v>
      </c>
      <c r="B52" s="529" t="s">
        <v>160</v>
      </c>
      <c r="C52" s="234" t="s">
        <v>186</v>
      </c>
      <c r="D52" s="891" t="s">
        <v>187</v>
      </c>
      <c r="E52" s="236">
        <v>0</v>
      </c>
      <c r="F52" s="237">
        <v>0</v>
      </c>
      <c r="G52" s="201"/>
      <c r="H52" s="168"/>
      <c r="I52" s="168"/>
      <c r="J52" s="168"/>
      <c r="K52" s="168"/>
      <c r="L52" s="168"/>
      <c r="M52" s="168"/>
      <c r="N52" s="168"/>
      <c r="O52" s="168"/>
      <c r="P52" s="168"/>
      <c r="Q52" s="168"/>
    </row>
    <row r="53" spans="1:17" s="185" customFormat="1" ht="12.75" customHeight="1" x14ac:dyDescent="0.25">
      <c r="A53" s="232">
        <v>130</v>
      </c>
      <c r="B53" s="529" t="s">
        <v>160</v>
      </c>
      <c r="C53" s="234" t="s">
        <v>188</v>
      </c>
      <c r="D53" s="891" t="s">
        <v>2304</v>
      </c>
      <c r="E53" s="236">
        <v>130</v>
      </c>
      <c r="F53" s="237">
        <v>130</v>
      </c>
      <c r="G53" s="2302"/>
      <c r="H53" s="168"/>
      <c r="I53" s="168"/>
      <c r="J53" s="168"/>
      <c r="K53" s="168"/>
      <c r="L53" s="168"/>
      <c r="M53" s="168"/>
      <c r="N53" s="168"/>
      <c r="O53" s="168"/>
      <c r="P53" s="168"/>
      <c r="Q53" s="168"/>
    </row>
    <row r="54" spans="1:17" s="174" customFormat="1" ht="12.75" customHeight="1" x14ac:dyDescent="0.25">
      <c r="A54" s="232">
        <v>15</v>
      </c>
      <c r="B54" s="529" t="s">
        <v>160</v>
      </c>
      <c r="C54" s="234" t="s">
        <v>189</v>
      </c>
      <c r="D54" s="891" t="s">
        <v>190</v>
      </c>
      <c r="E54" s="236">
        <v>15</v>
      </c>
      <c r="F54" s="237">
        <v>15</v>
      </c>
      <c r="G54" s="201"/>
      <c r="H54" s="168"/>
      <c r="I54" s="168"/>
      <c r="J54" s="168"/>
      <c r="K54" s="168"/>
      <c r="L54" s="168"/>
      <c r="M54" s="168"/>
      <c r="N54" s="168"/>
      <c r="O54" s="168"/>
      <c r="P54" s="168"/>
      <c r="Q54" s="168"/>
    </row>
    <row r="55" spans="1:17" s="168" customFormat="1" ht="12.75" customHeight="1" x14ac:dyDescent="0.25">
      <c r="A55" s="232">
        <v>300</v>
      </c>
      <c r="B55" s="529" t="s">
        <v>160</v>
      </c>
      <c r="C55" s="234" t="s">
        <v>191</v>
      </c>
      <c r="D55" s="891" t="s">
        <v>192</v>
      </c>
      <c r="E55" s="236">
        <v>200</v>
      </c>
      <c r="F55" s="237">
        <v>200</v>
      </c>
      <c r="G55" s="201"/>
    </row>
    <row r="56" spans="1:17" s="188" customFormat="1" ht="12.75" customHeight="1" x14ac:dyDescent="0.25">
      <c r="A56" s="232">
        <v>534</v>
      </c>
      <c r="B56" s="529" t="s">
        <v>160</v>
      </c>
      <c r="C56" s="234" t="s">
        <v>193</v>
      </c>
      <c r="D56" s="891" t="s">
        <v>194</v>
      </c>
      <c r="E56" s="236">
        <v>534</v>
      </c>
      <c r="F56" s="237">
        <v>534</v>
      </c>
      <c r="G56" s="201"/>
    </row>
    <row r="57" spans="1:17" s="188" customFormat="1" x14ac:dyDescent="0.25">
      <c r="A57" s="232">
        <v>25</v>
      </c>
      <c r="B57" s="548" t="s">
        <v>160</v>
      </c>
      <c r="C57" s="648" t="s">
        <v>195</v>
      </c>
      <c r="D57" s="891" t="s">
        <v>196</v>
      </c>
      <c r="E57" s="236">
        <v>25</v>
      </c>
      <c r="F57" s="237">
        <v>55</v>
      </c>
      <c r="G57" s="201" t="s">
        <v>2666</v>
      </c>
    </row>
    <row r="58" spans="1:17" s="188" customFormat="1" ht="12.75" customHeight="1" x14ac:dyDescent="0.25">
      <c r="A58" s="232">
        <v>25</v>
      </c>
      <c r="B58" s="529" t="s">
        <v>160</v>
      </c>
      <c r="C58" s="234" t="s">
        <v>197</v>
      </c>
      <c r="D58" s="891" t="s">
        <v>198</v>
      </c>
      <c r="E58" s="236">
        <v>25</v>
      </c>
      <c r="F58" s="237">
        <v>25</v>
      </c>
      <c r="G58" s="202"/>
      <c r="H58" s="203"/>
      <c r="I58" s="204"/>
      <c r="J58" s="204"/>
      <c r="K58" s="204"/>
    </row>
    <row r="59" spans="1:17" s="168" customFormat="1" ht="22.5" x14ac:dyDescent="0.25">
      <c r="A59" s="205">
        <v>200</v>
      </c>
      <c r="B59" s="206" t="s">
        <v>160</v>
      </c>
      <c r="C59" s="207" t="s">
        <v>199</v>
      </c>
      <c r="D59" s="208" t="s">
        <v>200</v>
      </c>
      <c r="E59" s="209">
        <v>200</v>
      </c>
      <c r="F59" s="210">
        <v>200</v>
      </c>
      <c r="G59" s="1733"/>
      <c r="H59" s="203"/>
      <c r="I59" s="211"/>
      <c r="J59" s="211"/>
      <c r="K59" s="204"/>
    </row>
    <row r="60" spans="1:17" s="188" customFormat="1" ht="12.75" customHeight="1" x14ac:dyDescent="0.25">
      <c r="A60" s="642">
        <f>SUM(A61:A76,A77:A99)</f>
        <v>16000</v>
      </c>
      <c r="B60" s="979" t="s">
        <v>154</v>
      </c>
      <c r="C60" s="546" t="s">
        <v>6</v>
      </c>
      <c r="D60" s="892" t="s">
        <v>201</v>
      </c>
      <c r="E60" s="547">
        <f>SUM(E61:E76,E77:E99)</f>
        <v>16220</v>
      </c>
      <c r="F60" s="652">
        <f>SUM(F61:F76,F77:F99)</f>
        <v>15970</v>
      </c>
      <c r="G60" s="201"/>
      <c r="H60" s="203"/>
      <c r="I60" s="204"/>
      <c r="J60" s="204"/>
      <c r="K60" s="204"/>
    </row>
    <row r="61" spans="1:17" s="188" customFormat="1" ht="12.75" customHeight="1" x14ac:dyDescent="0.25">
      <c r="A61" s="232">
        <v>2000</v>
      </c>
      <c r="B61" s="529" t="s">
        <v>160</v>
      </c>
      <c r="C61" s="234" t="s">
        <v>202</v>
      </c>
      <c r="D61" s="891" t="s">
        <v>203</v>
      </c>
      <c r="E61" s="236">
        <v>2000</v>
      </c>
      <c r="F61" s="237">
        <v>2000</v>
      </c>
      <c r="G61" s="202"/>
      <c r="H61" s="203"/>
      <c r="I61" s="211"/>
      <c r="J61" s="211"/>
      <c r="K61" s="204"/>
    </row>
    <row r="62" spans="1:17" s="188" customFormat="1" ht="12.75" customHeight="1" x14ac:dyDescent="0.25">
      <c r="A62" s="232">
        <v>500</v>
      </c>
      <c r="B62" s="529" t="s">
        <v>160</v>
      </c>
      <c r="C62" s="234" t="s">
        <v>204</v>
      </c>
      <c r="D62" s="891" t="s">
        <v>205</v>
      </c>
      <c r="E62" s="236">
        <f>96.32+403.68</f>
        <v>500</v>
      </c>
      <c r="F62" s="237">
        <v>500</v>
      </c>
      <c r="G62" s="212"/>
      <c r="H62" s="203"/>
      <c r="I62" s="211"/>
      <c r="J62" s="211"/>
      <c r="K62" s="204"/>
    </row>
    <row r="63" spans="1:17" s="188" customFormat="1" ht="12.75" customHeight="1" thickBot="1" x14ac:dyDescent="0.3">
      <c r="A63" s="242">
        <v>300</v>
      </c>
      <c r="B63" s="578" t="s">
        <v>160</v>
      </c>
      <c r="C63" s="530" t="s">
        <v>206</v>
      </c>
      <c r="D63" s="1771" t="s">
        <v>207</v>
      </c>
      <c r="E63" s="243">
        <v>300</v>
      </c>
      <c r="F63" s="244">
        <v>300</v>
      </c>
      <c r="G63" s="2912"/>
      <c r="H63" s="203"/>
      <c r="I63" s="204"/>
      <c r="J63" s="204"/>
      <c r="K63" s="204"/>
    </row>
    <row r="64" spans="1:17" s="188" customFormat="1" ht="11.25" customHeight="1" x14ac:dyDescent="0.25">
      <c r="A64" s="557"/>
      <c r="B64" s="579"/>
      <c r="C64" s="580"/>
      <c r="D64" s="991"/>
      <c r="E64" s="557"/>
      <c r="F64" s="557"/>
      <c r="G64" s="216"/>
      <c r="H64" s="203"/>
      <c r="I64" s="204"/>
      <c r="J64" s="204"/>
      <c r="K64" s="204"/>
    </row>
    <row r="65" spans="1:18" s="140" customFormat="1" ht="18.75" customHeight="1" x14ac:dyDescent="0.25">
      <c r="B65" s="161" t="s">
        <v>179</v>
      </c>
      <c r="C65" s="161"/>
      <c r="D65" s="161"/>
      <c r="E65" s="161"/>
      <c r="F65" s="161"/>
      <c r="G65" s="161"/>
      <c r="H65" s="166"/>
      <c r="I65" s="203"/>
      <c r="J65" s="204"/>
      <c r="K65" s="204"/>
      <c r="L65" s="204"/>
      <c r="M65" s="166"/>
      <c r="N65" s="166"/>
      <c r="O65" s="166"/>
      <c r="P65" s="166"/>
      <c r="Q65" s="166"/>
      <c r="R65" s="166"/>
    </row>
    <row r="66" spans="1:18" s="168" customFormat="1" ht="12" thickBot="1" x14ac:dyDescent="0.3">
      <c r="B66" s="169"/>
      <c r="C66" s="169"/>
      <c r="D66" s="169"/>
      <c r="E66" s="190"/>
      <c r="F66" s="190"/>
      <c r="G66" s="143" t="s">
        <v>105</v>
      </c>
      <c r="I66" s="203"/>
      <c r="J66" s="211"/>
      <c r="K66" s="211"/>
      <c r="L66" s="204"/>
    </row>
    <row r="67" spans="1:18" s="172" customFormat="1" ht="16.5" customHeight="1" x14ac:dyDescent="0.25">
      <c r="A67" s="3116" t="s">
        <v>1828</v>
      </c>
      <c r="B67" s="3118" t="s">
        <v>148</v>
      </c>
      <c r="C67" s="3120" t="s">
        <v>2303</v>
      </c>
      <c r="D67" s="3143" t="s">
        <v>180</v>
      </c>
      <c r="E67" s="3126" t="s">
        <v>1951</v>
      </c>
      <c r="F67" s="3128" t="s">
        <v>1952</v>
      </c>
      <c r="G67" s="3130" t="s">
        <v>151</v>
      </c>
      <c r="H67" s="168"/>
      <c r="I67" s="168"/>
      <c r="J67" s="168"/>
      <c r="K67" s="168"/>
      <c r="L67" s="168"/>
      <c r="M67" s="168"/>
      <c r="N67" s="168"/>
      <c r="O67" s="168"/>
      <c r="P67" s="168"/>
      <c r="Q67" s="168"/>
    </row>
    <row r="68" spans="1:18" s="168" customFormat="1" ht="18" customHeight="1" thickBot="1" x14ac:dyDescent="0.3">
      <c r="A68" s="3117"/>
      <c r="B68" s="3119"/>
      <c r="C68" s="3121"/>
      <c r="D68" s="3144"/>
      <c r="E68" s="3127"/>
      <c r="F68" s="3129"/>
      <c r="G68" s="3131"/>
    </row>
    <row r="69" spans="1:18" s="168" customFormat="1" ht="15" customHeight="1" thickBot="1" x14ac:dyDescent="0.3">
      <c r="A69" s="217" t="s">
        <v>222</v>
      </c>
      <c r="B69" s="191" t="s">
        <v>2</v>
      </c>
      <c r="C69" s="192" t="s">
        <v>152</v>
      </c>
      <c r="D69" s="146" t="s">
        <v>153</v>
      </c>
      <c r="E69" s="218" t="s">
        <v>222</v>
      </c>
      <c r="F69" s="218" t="s">
        <v>222</v>
      </c>
      <c r="G69" s="178" t="s">
        <v>6</v>
      </c>
      <c r="H69" s="203"/>
      <c r="I69" s="204"/>
      <c r="J69" s="204"/>
      <c r="K69" s="204"/>
    </row>
    <row r="70" spans="1:18" s="168" customFormat="1" ht="12.75" customHeight="1" x14ac:dyDescent="0.25">
      <c r="A70" s="232">
        <v>450</v>
      </c>
      <c r="B70" s="529" t="s">
        <v>160</v>
      </c>
      <c r="C70" s="234" t="s">
        <v>208</v>
      </c>
      <c r="D70" s="891" t="s">
        <v>209</v>
      </c>
      <c r="E70" s="236">
        <v>500</v>
      </c>
      <c r="F70" s="237">
        <v>500</v>
      </c>
      <c r="G70" s="202"/>
      <c r="H70" s="203"/>
      <c r="I70" s="204"/>
      <c r="J70" s="204"/>
      <c r="K70" s="204"/>
    </row>
    <row r="71" spans="1:18" s="168" customFormat="1" ht="12.75" customHeight="1" x14ac:dyDescent="0.25">
      <c r="A71" s="232">
        <v>900</v>
      </c>
      <c r="B71" s="529" t="s">
        <v>160</v>
      </c>
      <c r="C71" s="234" t="s">
        <v>210</v>
      </c>
      <c r="D71" s="891" t="s">
        <v>211</v>
      </c>
      <c r="E71" s="236">
        <v>950</v>
      </c>
      <c r="F71" s="237">
        <v>950</v>
      </c>
      <c r="G71" s="202"/>
      <c r="H71" s="203"/>
      <c r="I71" s="204"/>
      <c r="J71" s="204"/>
      <c r="K71" s="204"/>
    </row>
    <row r="72" spans="1:18" s="168" customFormat="1" ht="12.75" customHeight="1" x14ac:dyDescent="0.25">
      <c r="A72" s="412">
        <v>550</v>
      </c>
      <c r="B72" s="529" t="s">
        <v>160</v>
      </c>
      <c r="C72" s="234" t="s">
        <v>212</v>
      </c>
      <c r="D72" s="891" t="s">
        <v>213</v>
      </c>
      <c r="E72" s="321">
        <v>550</v>
      </c>
      <c r="F72" s="237">
        <v>650</v>
      </c>
      <c r="G72" s="2911" t="s">
        <v>2666</v>
      </c>
      <c r="H72" s="203"/>
      <c r="I72" s="204"/>
      <c r="J72" s="204"/>
      <c r="K72" s="204"/>
    </row>
    <row r="73" spans="1:18" s="168" customFormat="1" ht="12.75" customHeight="1" x14ac:dyDescent="0.25">
      <c r="A73" s="420">
        <v>600</v>
      </c>
      <c r="B73" s="529" t="s">
        <v>160</v>
      </c>
      <c r="C73" s="234" t="s">
        <v>214</v>
      </c>
      <c r="D73" s="891" t="s">
        <v>215</v>
      </c>
      <c r="E73" s="340">
        <v>600</v>
      </c>
      <c r="F73" s="237">
        <v>600</v>
      </c>
      <c r="G73" s="202"/>
      <c r="H73" s="203"/>
      <c r="I73" s="204"/>
      <c r="J73" s="204"/>
      <c r="K73" s="204"/>
    </row>
    <row r="74" spans="1:18" s="168" customFormat="1" ht="12.75" customHeight="1" x14ac:dyDescent="0.25">
      <c r="A74" s="420">
        <v>700</v>
      </c>
      <c r="B74" s="529" t="s">
        <v>160</v>
      </c>
      <c r="C74" s="234" t="s">
        <v>216</v>
      </c>
      <c r="D74" s="891" t="s">
        <v>217</v>
      </c>
      <c r="E74" s="340">
        <v>700</v>
      </c>
      <c r="F74" s="237">
        <v>700</v>
      </c>
      <c r="G74" s="202"/>
      <c r="H74" s="203"/>
      <c r="I74" s="204"/>
      <c r="J74" s="204"/>
      <c r="K74" s="204"/>
    </row>
    <row r="75" spans="1:18" s="168" customFormat="1" ht="12.75" customHeight="1" x14ac:dyDescent="0.25">
      <c r="A75" s="232">
        <v>450</v>
      </c>
      <c r="B75" s="529" t="s">
        <v>160</v>
      </c>
      <c r="C75" s="234" t="s">
        <v>218</v>
      </c>
      <c r="D75" s="891" t="s">
        <v>219</v>
      </c>
      <c r="E75" s="236">
        <v>450</v>
      </c>
      <c r="F75" s="237">
        <f>450-250</f>
        <v>200</v>
      </c>
      <c r="G75" s="202"/>
      <c r="H75" s="203"/>
      <c r="I75" s="204"/>
      <c r="J75" s="204"/>
      <c r="K75" s="204"/>
    </row>
    <row r="76" spans="1:18" s="168" customFormat="1" ht="12.75" customHeight="1" x14ac:dyDescent="0.25">
      <c r="A76" s="232">
        <v>100</v>
      </c>
      <c r="B76" s="529" t="s">
        <v>160</v>
      </c>
      <c r="C76" s="234" t="s">
        <v>220</v>
      </c>
      <c r="D76" s="891" t="s">
        <v>221</v>
      </c>
      <c r="E76" s="236">
        <v>100</v>
      </c>
      <c r="F76" s="237">
        <v>100</v>
      </c>
      <c r="G76" s="202"/>
      <c r="H76" s="203"/>
      <c r="I76" s="204"/>
      <c r="J76" s="204"/>
      <c r="K76" s="204"/>
    </row>
    <row r="77" spans="1:18" s="168" customFormat="1" ht="12.75" customHeight="1" x14ac:dyDescent="0.25">
      <c r="A77" s="644">
        <v>170</v>
      </c>
      <c r="B77" s="549" t="s">
        <v>160</v>
      </c>
      <c r="C77" s="656" t="s">
        <v>223</v>
      </c>
      <c r="D77" s="893" t="s">
        <v>130</v>
      </c>
      <c r="E77" s="561">
        <v>170</v>
      </c>
      <c r="F77" s="654">
        <v>170</v>
      </c>
      <c r="G77" s="212"/>
      <c r="H77" s="203"/>
      <c r="I77" s="204"/>
      <c r="J77" s="204"/>
      <c r="K77" s="204"/>
    </row>
    <row r="78" spans="1:18" s="168" customFormat="1" ht="12.75" customHeight="1" x14ac:dyDescent="0.25">
      <c r="A78" s="644">
        <v>500</v>
      </c>
      <c r="B78" s="529" t="s">
        <v>160</v>
      </c>
      <c r="C78" s="656" t="s">
        <v>224</v>
      </c>
      <c r="D78" s="893" t="s">
        <v>2305</v>
      </c>
      <c r="E78" s="561">
        <v>500</v>
      </c>
      <c r="F78" s="654">
        <v>500</v>
      </c>
      <c r="G78" s="2296"/>
      <c r="H78" s="203"/>
      <c r="I78" s="204"/>
      <c r="J78" s="204"/>
      <c r="K78" s="204"/>
    </row>
    <row r="79" spans="1:18" s="168" customFormat="1" ht="12.75" customHeight="1" x14ac:dyDescent="0.25">
      <c r="A79" s="644">
        <v>50</v>
      </c>
      <c r="B79" s="529" t="s">
        <v>160</v>
      </c>
      <c r="C79" s="656" t="s">
        <v>225</v>
      </c>
      <c r="D79" s="893" t="s">
        <v>226</v>
      </c>
      <c r="E79" s="561">
        <v>50</v>
      </c>
      <c r="F79" s="654">
        <v>50</v>
      </c>
      <c r="G79" s="202"/>
      <c r="H79" s="203"/>
      <c r="I79" s="204"/>
      <c r="J79" s="204"/>
      <c r="K79" s="204"/>
    </row>
    <row r="80" spans="1:18" s="168" customFormat="1" ht="12.75" customHeight="1" x14ac:dyDescent="0.25">
      <c r="A80" s="232">
        <v>50</v>
      </c>
      <c r="B80" s="529" t="s">
        <v>160</v>
      </c>
      <c r="C80" s="234" t="s">
        <v>227</v>
      </c>
      <c r="D80" s="891" t="s">
        <v>228</v>
      </c>
      <c r="E80" s="236">
        <v>0</v>
      </c>
      <c r="F80" s="237">
        <v>0</v>
      </c>
      <c r="G80" s="202"/>
      <c r="H80" s="203"/>
      <c r="I80" s="204"/>
      <c r="J80" s="204"/>
      <c r="K80" s="204"/>
    </row>
    <row r="81" spans="1:11" s="188" customFormat="1" ht="12.75" customHeight="1" x14ac:dyDescent="0.25">
      <c r="A81" s="644">
        <v>100</v>
      </c>
      <c r="B81" s="529" t="s">
        <v>160</v>
      </c>
      <c r="C81" s="234" t="s">
        <v>229</v>
      </c>
      <c r="D81" s="893" t="s">
        <v>1306</v>
      </c>
      <c r="E81" s="1735">
        <v>100</v>
      </c>
      <c r="F81" s="654">
        <v>100</v>
      </c>
      <c r="G81" s="1732"/>
      <c r="H81" s="203"/>
      <c r="I81" s="204"/>
      <c r="J81" s="204"/>
      <c r="K81" s="204"/>
    </row>
    <row r="82" spans="1:11" s="188" customFormat="1" ht="12.75" customHeight="1" x14ac:dyDescent="0.25">
      <c r="A82" s="232">
        <v>600</v>
      </c>
      <c r="B82" s="529" t="s">
        <v>160</v>
      </c>
      <c r="C82" s="234" t="s">
        <v>230</v>
      </c>
      <c r="D82" s="891" t="s">
        <v>231</v>
      </c>
      <c r="E82" s="1736">
        <v>600</v>
      </c>
      <c r="F82" s="237">
        <v>600</v>
      </c>
      <c r="G82" s="219"/>
      <c r="H82" s="203"/>
      <c r="I82" s="204"/>
      <c r="J82" s="204"/>
      <c r="K82" s="204"/>
    </row>
    <row r="83" spans="1:11" s="188" customFormat="1" ht="12.75" customHeight="1" x14ac:dyDescent="0.25">
      <c r="A83" s="232">
        <v>300</v>
      </c>
      <c r="B83" s="529" t="s">
        <v>160</v>
      </c>
      <c r="C83" s="234" t="s">
        <v>232</v>
      </c>
      <c r="D83" s="891" t="s">
        <v>233</v>
      </c>
      <c r="E83" s="1736">
        <v>300</v>
      </c>
      <c r="F83" s="237">
        <v>300</v>
      </c>
      <c r="G83" s="220"/>
      <c r="H83" s="203"/>
      <c r="I83" s="204"/>
      <c r="J83" s="204"/>
      <c r="K83" s="204"/>
    </row>
    <row r="84" spans="1:11" s="188" customFormat="1" ht="12.75" customHeight="1" x14ac:dyDescent="0.25">
      <c r="A84" s="232">
        <v>200</v>
      </c>
      <c r="B84" s="529" t="s">
        <v>160</v>
      </c>
      <c r="C84" s="234" t="s">
        <v>234</v>
      </c>
      <c r="D84" s="891" t="s">
        <v>235</v>
      </c>
      <c r="E84" s="1736">
        <v>200</v>
      </c>
      <c r="F84" s="237">
        <v>200</v>
      </c>
      <c r="G84" s="221"/>
      <c r="H84" s="203"/>
      <c r="I84" s="204"/>
      <c r="J84" s="204"/>
      <c r="K84" s="204"/>
    </row>
    <row r="85" spans="1:11" s="188" customFormat="1" ht="12.75" customHeight="1" x14ac:dyDescent="0.25">
      <c r="A85" s="232">
        <v>200</v>
      </c>
      <c r="B85" s="529" t="s">
        <v>160</v>
      </c>
      <c r="C85" s="234" t="s">
        <v>236</v>
      </c>
      <c r="D85" s="891" t="s">
        <v>237</v>
      </c>
      <c r="E85" s="1736">
        <v>200</v>
      </c>
      <c r="F85" s="237">
        <v>200</v>
      </c>
      <c r="G85" s="220"/>
      <c r="H85" s="203"/>
      <c r="I85" s="204"/>
      <c r="J85" s="204"/>
      <c r="K85" s="204"/>
    </row>
    <row r="86" spans="1:11" s="188" customFormat="1" ht="12.75" customHeight="1" x14ac:dyDescent="0.25">
      <c r="A86" s="644">
        <v>1050</v>
      </c>
      <c r="B86" s="529" t="s">
        <v>160</v>
      </c>
      <c r="C86" s="234" t="s">
        <v>238</v>
      </c>
      <c r="D86" s="891" t="s">
        <v>239</v>
      </c>
      <c r="E86" s="1735">
        <f>423.5+626.5</f>
        <v>1050</v>
      </c>
      <c r="F86" s="654">
        <v>1050</v>
      </c>
      <c r="G86" s="220"/>
      <c r="H86" s="203"/>
      <c r="I86" s="204"/>
      <c r="J86" s="204"/>
      <c r="K86" s="204"/>
    </row>
    <row r="87" spans="1:11" s="188" customFormat="1" ht="12.75" customHeight="1" x14ac:dyDescent="0.25">
      <c r="A87" s="644">
        <v>250</v>
      </c>
      <c r="B87" s="529" t="s">
        <v>160</v>
      </c>
      <c r="C87" s="234" t="s">
        <v>240</v>
      </c>
      <c r="D87" s="891" t="s">
        <v>1532</v>
      </c>
      <c r="E87" s="1735">
        <v>250</v>
      </c>
      <c r="F87" s="654">
        <v>250</v>
      </c>
      <c r="G87" s="220"/>
      <c r="H87" s="203"/>
      <c r="I87" s="204"/>
      <c r="J87" s="204"/>
      <c r="K87" s="204"/>
    </row>
    <row r="88" spans="1:11" s="188" customFormat="1" ht="12.75" customHeight="1" x14ac:dyDescent="0.25">
      <c r="A88" s="644">
        <v>80</v>
      </c>
      <c r="B88" s="529" t="s">
        <v>160</v>
      </c>
      <c r="C88" s="234" t="s">
        <v>241</v>
      </c>
      <c r="D88" s="891" t="s">
        <v>242</v>
      </c>
      <c r="E88" s="1735">
        <v>0</v>
      </c>
      <c r="F88" s="654">
        <v>0</v>
      </c>
      <c r="G88" s="220"/>
    </row>
    <row r="89" spans="1:11" s="188" customFormat="1" ht="12.75" customHeight="1" x14ac:dyDescent="0.25">
      <c r="A89" s="644">
        <v>100</v>
      </c>
      <c r="B89" s="529" t="s">
        <v>160</v>
      </c>
      <c r="C89" s="234" t="s">
        <v>243</v>
      </c>
      <c r="D89" s="891" t="s">
        <v>2306</v>
      </c>
      <c r="E89" s="1735">
        <v>100</v>
      </c>
      <c r="F89" s="654">
        <v>100</v>
      </c>
      <c r="G89" s="220"/>
    </row>
    <row r="90" spans="1:11" s="188" customFormat="1" ht="12.75" customHeight="1" x14ac:dyDescent="0.25">
      <c r="A90" s="644">
        <v>30</v>
      </c>
      <c r="B90" s="529" t="s">
        <v>160</v>
      </c>
      <c r="C90" s="656" t="s">
        <v>244</v>
      </c>
      <c r="D90" s="893" t="s">
        <v>1533</v>
      </c>
      <c r="E90" s="1735">
        <v>30</v>
      </c>
      <c r="F90" s="654">
        <v>30</v>
      </c>
      <c r="G90" s="220"/>
    </row>
    <row r="91" spans="1:11" s="188" customFormat="1" ht="12.75" customHeight="1" x14ac:dyDescent="0.25">
      <c r="A91" s="644">
        <v>120</v>
      </c>
      <c r="B91" s="529" t="s">
        <v>160</v>
      </c>
      <c r="C91" s="656" t="s">
        <v>245</v>
      </c>
      <c r="D91" s="893" t="s">
        <v>2307</v>
      </c>
      <c r="E91" s="1735">
        <v>120</v>
      </c>
      <c r="F91" s="654">
        <v>120</v>
      </c>
      <c r="G91" s="2295"/>
    </row>
    <row r="92" spans="1:11" s="188" customFormat="1" ht="12.75" customHeight="1" x14ac:dyDescent="0.25">
      <c r="A92" s="644">
        <v>50</v>
      </c>
      <c r="B92" s="529" t="s">
        <v>160</v>
      </c>
      <c r="C92" s="656" t="s">
        <v>246</v>
      </c>
      <c r="D92" s="893" t="s">
        <v>247</v>
      </c>
      <c r="E92" s="1735">
        <v>0</v>
      </c>
      <c r="F92" s="654">
        <v>0</v>
      </c>
      <c r="G92" s="220"/>
    </row>
    <row r="93" spans="1:11" s="188" customFormat="1" ht="12.75" customHeight="1" x14ac:dyDescent="0.25">
      <c r="A93" s="1737">
        <v>550</v>
      </c>
      <c r="B93" s="1738" t="s">
        <v>160</v>
      </c>
      <c r="C93" s="1526" t="s">
        <v>248</v>
      </c>
      <c r="D93" s="1739" t="s">
        <v>249</v>
      </c>
      <c r="E93" s="1740">
        <v>550</v>
      </c>
      <c r="F93" s="1741">
        <v>550</v>
      </c>
      <c r="G93" s="219"/>
    </row>
    <row r="94" spans="1:11" s="188" customFormat="1" ht="12.75" customHeight="1" x14ac:dyDescent="0.25">
      <c r="A94" s="232">
        <v>500</v>
      </c>
      <c r="B94" s="529" t="s">
        <v>160</v>
      </c>
      <c r="C94" s="234" t="s">
        <v>250</v>
      </c>
      <c r="D94" s="891" t="s">
        <v>251</v>
      </c>
      <c r="E94" s="1736">
        <v>500</v>
      </c>
      <c r="F94" s="237">
        <v>500</v>
      </c>
      <c r="G94" s="220"/>
    </row>
    <row r="95" spans="1:11" s="168" customFormat="1" ht="12.75" customHeight="1" x14ac:dyDescent="0.25">
      <c r="A95" s="232">
        <v>400</v>
      </c>
      <c r="B95" s="529" t="s">
        <v>160</v>
      </c>
      <c r="C95" s="234" t="s">
        <v>1307</v>
      </c>
      <c r="D95" s="891" t="s">
        <v>1308</v>
      </c>
      <c r="E95" s="1736">
        <v>400</v>
      </c>
      <c r="F95" s="237">
        <v>400</v>
      </c>
      <c r="G95" s="220"/>
    </row>
    <row r="96" spans="1:11" s="168" customFormat="1" ht="12.75" customHeight="1" x14ac:dyDescent="0.25">
      <c r="A96" s="232">
        <v>1000</v>
      </c>
      <c r="B96" s="529" t="s">
        <v>160</v>
      </c>
      <c r="C96" s="234" t="s">
        <v>1524</v>
      </c>
      <c r="D96" s="891" t="s">
        <v>1309</v>
      </c>
      <c r="E96" s="1736">
        <v>1200</v>
      </c>
      <c r="F96" s="237">
        <v>1200</v>
      </c>
      <c r="G96" s="220"/>
    </row>
    <row r="97" spans="1:7" s="168" customFormat="1" x14ac:dyDescent="0.25">
      <c r="A97" s="232">
        <v>1000</v>
      </c>
      <c r="B97" s="529" t="s">
        <v>160</v>
      </c>
      <c r="C97" s="234" t="s">
        <v>1525</v>
      </c>
      <c r="D97" s="891" t="s">
        <v>1310</v>
      </c>
      <c r="E97" s="1736">
        <v>1000</v>
      </c>
      <c r="F97" s="237">
        <v>900</v>
      </c>
      <c r="G97" s="1779" t="s">
        <v>2666</v>
      </c>
    </row>
    <row r="98" spans="1:7" s="168" customFormat="1" ht="12.75" customHeight="1" x14ac:dyDescent="0.25">
      <c r="A98" s="232">
        <v>1600</v>
      </c>
      <c r="B98" s="529" t="s">
        <v>160</v>
      </c>
      <c r="C98" s="234" t="s">
        <v>1526</v>
      </c>
      <c r="D98" s="891" t="s">
        <v>1773</v>
      </c>
      <c r="E98" s="1736">
        <v>1650</v>
      </c>
      <c r="F98" s="237">
        <v>1650</v>
      </c>
      <c r="G98" s="220"/>
    </row>
    <row r="99" spans="1:7" s="168" customFormat="1" ht="12.75" customHeight="1" thickBot="1" x14ac:dyDescent="0.3">
      <c r="A99" s="242">
        <v>550</v>
      </c>
      <c r="B99" s="578" t="s">
        <v>160</v>
      </c>
      <c r="C99" s="530" t="s">
        <v>1711</v>
      </c>
      <c r="D99" s="2913" t="s">
        <v>1527</v>
      </c>
      <c r="E99" s="243">
        <v>600</v>
      </c>
      <c r="F99" s="244">
        <v>600</v>
      </c>
      <c r="G99" s="1560"/>
    </row>
    <row r="100" spans="1:7" s="168" customFormat="1" ht="12" customHeight="1" x14ac:dyDescent="0.25">
      <c r="B100" s="170"/>
    </row>
    <row r="101" spans="1:7" s="168" customFormat="1" ht="12.75" customHeight="1" x14ac:dyDescent="0.25">
      <c r="B101" s="161" t="s">
        <v>1286</v>
      </c>
      <c r="C101" s="161"/>
      <c r="D101" s="161"/>
      <c r="E101" s="161"/>
      <c r="F101" s="161"/>
      <c r="G101" s="161"/>
    </row>
    <row r="102" spans="1:7" s="168" customFormat="1" ht="12.75" customHeight="1" thickBot="1" x14ac:dyDescent="0.3">
      <c r="B102" s="169"/>
      <c r="C102" s="169"/>
      <c r="D102" s="169"/>
      <c r="E102" s="190"/>
      <c r="F102" s="190"/>
      <c r="G102" s="143" t="s">
        <v>105</v>
      </c>
    </row>
    <row r="103" spans="1:7" s="168" customFormat="1" ht="12.75" customHeight="1" x14ac:dyDescent="0.25">
      <c r="A103" s="3116" t="s">
        <v>1828</v>
      </c>
      <c r="B103" s="3134" t="s">
        <v>148</v>
      </c>
      <c r="C103" s="3120" t="s">
        <v>1288</v>
      </c>
      <c r="D103" s="3122" t="s">
        <v>1287</v>
      </c>
      <c r="E103" s="3126" t="s">
        <v>1951</v>
      </c>
      <c r="F103" s="3128" t="s">
        <v>1952</v>
      </c>
      <c r="G103" s="3130" t="s">
        <v>151</v>
      </c>
    </row>
    <row r="104" spans="1:7" s="168" customFormat="1" ht="12.75" customHeight="1" thickBot="1" x14ac:dyDescent="0.3">
      <c r="A104" s="3117"/>
      <c r="B104" s="3135"/>
      <c r="C104" s="3121"/>
      <c r="D104" s="3123"/>
      <c r="E104" s="3127"/>
      <c r="F104" s="3129"/>
      <c r="G104" s="3131"/>
    </row>
    <row r="105" spans="1:7" s="168" customFormat="1" ht="12.75" customHeight="1" thickBot="1" x14ac:dyDescent="0.3">
      <c r="A105" s="224">
        <f>A106</f>
        <v>650</v>
      </c>
      <c r="B105" s="301" t="s">
        <v>2</v>
      </c>
      <c r="C105" s="225" t="s">
        <v>152</v>
      </c>
      <c r="D105" s="226" t="s">
        <v>153</v>
      </c>
      <c r="E105" s="224">
        <f>E106</f>
        <v>50</v>
      </c>
      <c r="F105" s="147">
        <f>F106</f>
        <v>50</v>
      </c>
      <c r="G105" s="178" t="s">
        <v>6</v>
      </c>
    </row>
    <row r="106" spans="1:7" s="168" customFormat="1" ht="12.75" customHeight="1" x14ac:dyDescent="0.2">
      <c r="A106" s="193">
        <f>SUM(A107:A108)</f>
        <v>650</v>
      </c>
      <c r="B106" s="227" t="s">
        <v>6</v>
      </c>
      <c r="C106" s="194" t="s">
        <v>6</v>
      </c>
      <c r="D106" s="228" t="s">
        <v>1392</v>
      </c>
      <c r="E106" s="195">
        <f>SUM(E107:E108)</f>
        <v>50</v>
      </c>
      <c r="F106" s="196">
        <f>SUM(F107:F108)</f>
        <v>50</v>
      </c>
      <c r="G106" s="302"/>
    </row>
    <row r="107" spans="1:7" s="168" customFormat="1" ht="12.75" customHeight="1" x14ac:dyDescent="0.2">
      <c r="A107" s="197">
        <v>600</v>
      </c>
      <c r="B107" s="230" t="s">
        <v>2</v>
      </c>
      <c r="C107" s="198" t="s">
        <v>1311</v>
      </c>
      <c r="D107" s="231" t="s">
        <v>1312</v>
      </c>
      <c r="E107" s="199">
        <v>0</v>
      </c>
      <c r="F107" s="200">
        <v>0</v>
      </c>
      <c r="G107" s="239"/>
    </row>
    <row r="108" spans="1:7" s="168" customFormat="1" ht="12.75" customHeight="1" thickBot="1" x14ac:dyDescent="0.25">
      <c r="A108" s="1426">
        <v>50</v>
      </c>
      <c r="B108" s="1427" t="s">
        <v>2</v>
      </c>
      <c r="C108" s="222" t="s">
        <v>1772</v>
      </c>
      <c r="D108" s="2914" t="s">
        <v>2315</v>
      </c>
      <c r="E108" s="1428">
        <v>50</v>
      </c>
      <c r="F108" s="223">
        <v>50</v>
      </c>
      <c r="G108" s="2297"/>
    </row>
    <row r="109" spans="1:7" s="168" customFormat="1" ht="10.5" customHeight="1" x14ac:dyDescent="0.25">
      <c r="B109" s="170"/>
    </row>
    <row r="110" spans="1:7" s="168" customFormat="1" ht="18" customHeight="1" x14ac:dyDescent="0.25">
      <c r="B110" s="161" t="s">
        <v>252</v>
      </c>
      <c r="C110" s="161"/>
      <c r="D110" s="161"/>
      <c r="E110" s="161"/>
      <c r="F110" s="161"/>
      <c r="G110" s="161"/>
    </row>
    <row r="111" spans="1:7" s="168" customFormat="1" ht="12.75" customHeight="1" thickBot="1" x14ac:dyDescent="0.3">
      <c r="B111" s="169"/>
      <c r="C111" s="169"/>
      <c r="D111" s="169"/>
      <c r="E111" s="190"/>
      <c r="F111" s="190"/>
      <c r="G111" s="143" t="s">
        <v>105</v>
      </c>
    </row>
    <row r="112" spans="1:7" s="168" customFormat="1" ht="12" customHeight="1" x14ac:dyDescent="0.25">
      <c r="A112" s="3116" t="s">
        <v>1828</v>
      </c>
      <c r="B112" s="3134" t="s">
        <v>148</v>
      </c>
      <c r="C112" s="3120" t="s">
        <v>253</v>
      </c>
      <c r="D112" s="3122" t="s">
        <v>254</v>
      </c>
      <c r="E112" s="3126" t="s">
        <v>1951</v>
      </c>
      <c r="F112" s="3128" t="s">
        <v>1952</v>
      </c>
      <c r="G112" s="3130" t="s">
        <v>151</v>
      </c>
    </row>
    <row r="113" spans="1:7" s="168" customFormat="1" ht="16.5" customHeight="1" thickBot="1" x14ac:dyDescent="0.3">
      <c r="A113" s="3117"/>
      <c r="B113" s="3135"/>
      <c r="C113" s="3121"/>
      <c r="D113" s="3123"/>
      <c r="E113" s="3127"/>
      <c r="F113" s="3129"/>
      <c r="G113" s="3131"/>
    </row>
    <row r="114" spans="1:7" s="168" customFormat="1" ht="15" customHeight="1" thickBot="1" x14ac:dyDescent="0.3">
      <c r="A114" s="224">
        <f>A115</f>
        <v>18846</v>
      </c>
      <c r="B114" s="301" t="s">
        <v>2</v>
      </c>
      <c r="C114" s="225" t="s">
        <v>152</v>
      </c>
      <c r="D114" s="226" t="s">
        <v>153</v>
      </c>
      <c r="E114" s="224">
        <f>E115</f>
        <v>21580.6</v>
      </c>
      <c r="F114" s="147">
        <f>F115</f>
        <v>25580.6</v>
      </c>
      <c r="G114" s="178" t="s">
        <v>2678</v>
      </c>
    </row>
    <row r="115" spans="1:7" s="168" customFormat="1" ht="12.75" customHeight="1" x14ac:dyDescent="0.2">
      <c r="A115" s="193">
        <f>SUM(A116:A142)</f>
        <v>18846</v>
      </c>
      <c r="B115" s="227" t="s">
        <v>6</v>
      </c>
      <c r="C115" s="194" t="s">
        <v>6</v>
      </c>
      <c r="D115" s="228" t="s">
        <v>255</v>
      </c>
      <c r="E115" s="195">
        <f>SUM(E116:E145)</f>
        <v>21580.6</v>
      </c>
      <c r="F115" s="1878">
        <f>SUM(F116:F146)</f>
        <v>25580.6</v>
      </c>
      <c r="G115" s="2909" t="s">
        <v>2678</v>
      </c>
    </row>
    <row r="116" spans="1:7" s="168" customFormat="1" x14ac:dyDescent="0.2">
      <c r="A116" s="197">
        <v>1250</v>
      </c>
      <c r="B116" s="230" t="s">
        <v>154</v>
      </c>
      <c r="C116" s="198" t="s">
        <v>256</v>
      </c>
      <c r="D116" s="231" t="s">
        <v>1313</v>
      </c>
      <c r="E116" s="199">
        <v>1250</v>
      </c>
      <c r="F116" s="200">
        <v>1150</v>
      </c>
      <c r="G116" s="2049" t="s">
        <v>2666</v>
      </c>
    </row>
    <row r="117" spans="1:7" s="168" customFormat="1" ht="12.75" customHeight="1" x14ac:dyDescent="0.2">
      <c r="A117" s="197">
        <v>1000</v>
      </c>
      <c r="B117" s="230" t="s">
        <v>2</v>
      </c>
      <c r="C117" s="198" t="s">
        <v>257</v>
      </c>
      <c r="D117" s="231" t="s">
        <v>258</v>
      </c>
      <c r="E117" s="199">
        <v>1200</v>
      </c>
      <c r="F117" s="200">
        <v>1200</v>
      </c>
      <c r="G117" s="239"/>
    </row>
    <row r="118" spans="1:7" s="168" customFormat="1" ht="12.75" customHeight="1" x14ac:dyDescent="0.2">
      <c r="A118" s="197">
        <v>320</v>
      </c>
      <c r="B118" s="230" t="s">
        <v>2</v>
      </c>
      <c r="C118" s="198" t="s">
        <v>259</v>
      </c>
      <c r="D118" s="231" t="s">
        <v>260</v>
      </c>
      <c r="E118" s="199">
        <v>320</v>
      </c>
      <c r="F118" s="200">
        <v>320</v>
      </c>
      <c r="G118" s="239"/>
    </row>
    <row r="119" spans="1:7" s="168" customFormat="1" ht="12.75" customHeight="1" x14ac:dyDescent="0.2">
      <c r="A119" s="197">
        <v>1277</v>
      </c>
      <c r="B119" s="230" t="s">
        <v>2</v>
      </c>
      <c r="C119" s="198" t="s">
        <v>261</v>
      </c>
      <c r="D119" s="231" t="s">
        <v>262</v>
      </c>
      <c r="E119" s="199">
        <v>1277</v>
      </c>
      <c r="F119" s="200">
        <v>1277</v>
      </c>
      <c r="G119" s="239"/>
    </row>
    <row r="120" spans="1:7" s="168" customFormat="1" ht="12.75" customHeight="1" x14ac:dyDescent="0.2">
      <c r="A120" s="197">
        <v>125</v>
      </c>
      <c r="B120" s="230" t="s">
        <v>2</v>
      </c>
      <c r="C120" s="1517" t="s">
        <v>1768</v>
      </c>
      <c r="D120" s="1485" t="s">
        <v>1761</v>
      </c>
      <c r="E120" s="199">
        <v>125</v>
      </c>
      <c r="F120" s="200">
        <v>125</v>
      </c>
      <c r="G120" s="303"/>
    </row>
    <row r="121" spans="1:7" s="168" customFormat="1" ht="12.75" customHeight="1" x14ac:dyDescent="0.2">
      <c r="A121" s="197">
        <v>125</v>
      </c>
      <c r="B121" s="230" t="s">
        <v>2</v>
      </c>
      <c r="C121" s="1517" t="s">
        <v>1769</v>
      </c>
      <c r="D121" s="1485" t="s">
        <v>1762</v>
      </c>
      <c r="E121" s="199">
        <v>125</v>
      </c>
      <c r="F121" s="200">
        <v>125</v>
      </c>
      <c r="G121" s="303"/>
    </row>
    <row r="122" spans="1:7" s="168" customFormat="1" ht="12.75" customHeight="1" x14ac:dyDescent="0.2">
      <c r="A122" s="197">
        <v>125</v>
      </c>
      <c r="B122" s="230" t="s">
        <v>2</v>
      </c>
      <c r="C122" s="1517" t="s">
        <v>1770</v>
      </c>
      <c r="D122" s="1485" t="s">
        <v>1763</v>
      </c>
      <c r="E122" s="199">
        <v>125</v>
      </c>
      <c r="F122" s="200">
        <v>125</v>
      </c>
      <c r="G122" s="239"/>
    </row>
    <row r="123" spans="1:7" s="168" customFormat="1" ht="12.75" customHeight="1" thickBot="1" x14ac:dyDescent="0.25">
      <c r="A123" s="2916">
        <v>125</v>
      </c>
      <c r="B123" s="2917" t="s">
        <v>2</v>
      </c>
      <c r="C123" s="1528" t="s">
        <v>1771</v>
      </c>
      <c r="D123" s="1529" t="s">
        <v>1764</v>
      </c>
      <c r="E123" s="2918">
        <v>125</v>
      </c>
      <c r="F123" s="2919">
        <v>125</v>
      </c>
      <c r="G123" s="2224"/>
    </row>
    <row r="124" spans="1:7" s="168" customFormat="1" ht="12.75" customHeight="1" x14ac:dyDescent="0.2">
      <c r="A124" s="2920"/>
      <c r="B124" s="2921"/>
      <c r="C124" s="1519"/>
      <c r="D124" s="2802"/>
      <c r="E124" s="2920"/>
      <c r="F124" s="2920"/>
      <c r="G124" s="559"/>
    </row>
    <row r="125" spans="1:7" s="168" customFormat="1" ht="19.5" customHeight="1" x14ac:dyDescent="0.25">
      <c r="B125" s="161" t="s">
        <v>252</v>
      </c>
      <c r="C125" s="161"/>
      <c r="D125" s="161"/>
      <c r="E125" s="161"/>
      <c r="F125" s="161"/>
      <c r="G125" s="161"/>
    </row>
    <row r="126" spans="1:7" s="168" customFormat="1" ht="12.75" customHeight="1" thickBot="1" x14ac:dyDescent="0.3">
      <c r="B126" s="169"/>
      <c r="C126" s="169"/>
      <c r="D126" s="169"/>
      <c r="E126" s="190"/>
      <c r="F126" s="190"/>
      <c r="G126" s="143" t="s">
        <v>105</v>
      </c>
    </row>
    <row r="127" spans="1:7" s="168" customFormat="1" ht="12" customHeight="1" x14ac:dyDescent="0.25">
      <c r="A127" s="3116" t="s">
        <v>1828</v>
      </c>
      <c r="B127" s="3118" t="s">
        <v>148</v>
      </c>
      <c r="C127" s="3120" t="s">
        <v>253</v>
      </c>
      <c r="D127" s="3122" t="s">
        <v>254</v>
      </c>
      <c r="E127" s="3124" t="s">
        <v>1951</v>
      </c>
      <c r="F127" s="3128" t="s">
        <v>1952</v>
      </c>
      <c r="G127" s="3132" t="s">
        <v>151</v>
      </c>
    </row>
    <row r="128" spans="1:7" s="168" customFormat="1" ht="16.5" customHeight="1" thickBot="1" x14ac:dyDescent="0.3">
      <c r="A128" s="3117"/>
      <c r="B128" s="3119"/>
      <c r="C128" s="3121"/>
      <c r="D128" s="3123"/>
      <c r="E128" s="3125"/>
      <c r="F128" s="3129"/>
      <c r="G128" s="3133"/>
    </row>
    <row r="129" spans="1:7" s="168" customFormat="1" ht="15.75" customHeight="1" thickBot="1" x14ac:dyDescent="0.3">
      <c r="A129" s="217" t="s">
        <v>222</v>
      </c>
      <c r="B129" s="1170" t="s">
        <v>2</v>
      </c>
      <c r="C129" s="192" t="s">
        <v>152</v>
      </c>
      <c r="D129" s="245" t="s">
        <v>153</v>
      </c>
      <c r="E129" s="217" t="s">
        <v>222</v>
      </c>
      <c r="F129" s="217" t="s">
        <v>222</v>
      </c>
      <c r="G129" s="310" t="s">
        <v>6</v>
      </c>
    </row>
    <row r="130" spans="1:7" s="168" customFormat="1" ht="11.25" customHeight="1" x14ac:dyDescent="0.25">
      <c r="A130" s="232">
        <v>199</v>
      </c>
      <c r="B130" s="233" t="s">
        <v>2</v>
      </c>
      <c r="C130" s="1517" t="s">
        <v>263</v>
      </c>
      <c r="D130" s="1485" t="s">
        <v>2126</v>
      </c>
      <c r="E130" s="236">
        <v>199</v>
      </c>
      <c r="F130" s="237">
        <v>199</v>
      </c>
      <c r="G130" s="303"/>
    </row>
    <row r="131" spans="1:7" s="168" customFormat="1" ht="11.25" customHeight="1" x14ac:dyDescent="0.25">
      <c r="A131" s="232">
        <v>50</v>
      </c>
      <c r="B131" s="233" t="s">
        <v>2</v>
      </c>
      <c r="C131" s="234" t="s">
        <v>264</v>
      </c>
      <c r="D131" s="235" t="s">
        <v>1523</v>
      </c>
      <c r="E131" s="236">
        <v>50</v>
      </c>
      <c r="F131" s="237">
        <v>50</v>
      </c>
      <c r="G131" s="239"/>
    </row>
    <row r="132" spans="1:7" s="168" customFormat="1" ht="11.25" customHeight="1" x14ac:dyDescent="0.2">
      <c r="A132" s="197">
        <v>100</v>
      </c>
      <c r="B132" s="233" t="s">
        <v>2</v>
      </c>
      <c r="C132" s="198" t="s">
        <v>265</v>
      </c>
      <c r="D132" s="235" t="s">
        <v>1765</v>
      </c>
      <c r="E132" s="199">
        <v>100</v>
      </c>
      <c r="F132" s="200">
        <v>100</v>
      </c>
      <c r="G132" s="303"/>
    </row>
    <row r="133" spans="1:7" s="168" customFormat="1" ht="11.25" customHeight="1" x14ac:dyDescent="0.25">
      <c r="A133" s="232">
        <v>100</v>
      </c>
      <c r="B133" s="233" t="s">
        <v>2</v>
      </c>
      <c r="C133" s="234" t="s">
        <v>266</v>
      </c>
      <c r="D133" s="235" t="s">
        <v>108</v>
      </c>
      <c r="E133" s="236">
        <v>20</v>
      </c>
      <c r="F133" s="237">
        <v>20</v>
      </c>
      <c r="G133" s="239"/>
    </row>
    <row r="134" spans="1:7" s="168" customFormat="1" ht="11.25" customHeight="1" x14ac:dyDescent="0.25">
      <c r="A134" s="232">
        <v>200</v>
      </c>
      <c r="B134" s="233" t="s">
        <v>2</v>
      </c>
      <c r="C134" s="234" t="s">
        <v>287</v>
      </c>
      <c r="D134" s="135" t="s">
        <v>109</v>
      </c>
      <c r="E134" s="236">
        <v>300</v>
      </c>
      <c r="F134" s="237">
        <v>300</v>
      </c>
      <c r="G134" s="239"/>
    </row>
    <row r="135" spans="1:7" s="168" customFormat="1" ht="11.25" customHeight="1" x14ac:dyDescent="0.25">
      <c r="A135" s="232">
        <v>100</v>
      </c>
      <c r="B135" s="233" t="s">
        <v>2</v>
      </c>
      <c r="C135" s="234" t="s">
        <v>286</v>
      </c>
      <c r="D135" s="135" t="s">
        <v>107</v>
      </c>
      <c r="E135" s="236">
        <v>0</v>
      </c>
      <c r="F135" s="237">
        <v>0</v>
      </c>
      <c r="G135" s="239"/>
    </row>
    <row r="136" spans="1:7" s="168" customFormat="1" ht="22.5" customHeight="1" x14ac:dyDescent="0.25">
      <c r="A136" s="232">
        <v>8000</v>
      </c>
      <c r="B136" s="233" t="s">
        <v>2</v>
      </c>
      <c r="C136" s="234" t="s">
        <v>267</v>
      </c>
      <c r="D136" s="235" t="s">
        <v>106</v>
      </c>
      <c r="E136" s="236">
        <v>10000</v>
      </c>
      <c r="F136" s="237">
        <v>10000</v>
      </c>
      <c r="G136" s="239"/>
    </row>
    <row r="137" spans="1:7" s="168" customFormat="1" ht="22.5" x14ac:dyDescent="0.25">
      <c r="A137" s="644">
        <v>100</v>
      </c>
      <c r="B137" s="549" t="s">
        <v>2</v>
      </c>
      <c r="C137" s="1947" t="s">
        <v>1315</v>
      </c>
      <c r="D137" s="393" t="s">
        <v>1316</v>
      </c>
      <c r="E137" s="561">
        <v>100</v>
      </c>
      <c r="F137" s="654">
        <v>100</v>
      </c>
      <c r="G137" s="240"/>
    </row>
    <row r="138" spans="1:7" s="168" customFormat="1" x14ac:dyDescent="0.25">
      <c r="A138" s="232">
        <v>200</v>
      </c>
      <c r="B138" s="529" t="s">
        <v>2</v>
      </c>
      <c r="C138" s="1948" t="s">
        <v>1519</v>
      </c>
      <c r="D138" s="306" t="s">
        <v>1314</v>
      </c>
      <c r="E138" s="236">
        <v>514.6</v>
      </c>
      <c r="F138" s="237">
        <v>514.6</v>
      </c>
      <c r="G138" s="240"/>
    </row>
    <row r="139" spans="1:7" s="168" customFormat="1" ht="51" customHeight="1" x14ac:dyDescent="0.25">
      <c r="A139" s="232">
        <v>5000</v>
      </c>
      <c r="B139" s="529" t="s">
        <v>2</v>
      </c>
      <c r="C139" s="1948" t="s">
        <v>1520</v>
      </c>
      <c r="D139" s="306" t="s">
        <v>1317</v>
      </c>
      <c r="E139" s="236">
        <v>5000</v>
      </c>
      <c r="F139" s="237">
        <v>9000</v>
      </c>
      <c r="G139" s="2915" t="s">
        <v>2314</v>
      </c>
    </row>
    <row r="140" spans="1:7" s="168" customFormat="1" x14ac:dyDescent="0.25">
      <c r="A140" s="232">
        <v>100</v>
      </c>
      <c r="B140" s="529" t="s">
        <v>2</v>
      </c>
      <c r="C140" s="1948" t="s">
        <v>1521</v>
      </c>
      <c r="D140" s="306" t="s">
        <v>1522</v>
      </c>
      <c r="E140" s="236">
        <v>100</v>
      </c>
      <c r="F140" s="237">
        <v>100</v>
      </c>
      <c r="G140" s="221"/>
    </row>
    <row r="141" spans="1:7" s="168" customFormat="1" x14ac:dyDescent="0.25">
      <c r="A141" s="644">
        <v>300</v>
      </c>
      <c r="B141" s="549" t="s">
        <v>2</v>
      </c>
      <c r="C141" s="1948" t="s">
        <v>1954</v>
      </c>
      <c r="D141" s="375" t="s">
        <v>1766</v>
      </c>
      <c r="E141" s="561">
        <v>300</v>
      </c>
      <c r="F141" s="654">
        <v>300</v>
      </c>
      <c r="G141" s="240"/>
    </row>
    <row r="142" spans="1:7" s="168" customFormat="1" x14ac:dyDescent="0.25">
      <c r="A142" s="641">
        <v>50</v>
      </c>
      <c r="B142" s="1738" t="s">
        <v>2</v>
      </c>
      <c r="C142" s="2043" t="s">
        <v>1953</v>
      </c>
      <c r="D142" s="1185" t="s">
        <v>1767</v>
      </c>
      <c r="E142" s="543">
        <v>50</v>
      </c>
      <c r="F142" s="651">
        <v>50</v>
      </c>
      <c r="G142" s="1985"/>
    </row>
    <row r="143" spans="1:7" s="168" customFormat="1" x14ac:dyDescent="0.25">
      <c r="A143" s="232"/>
      <c r="B143" s="529" t="s">
        <v>2</v>
      </c>
      <c r="C143" s="1517" t="s">
        <v>2123</v>
      </c>
      <c r="D143" s="1826" t="s">
        <v>2120</v>
      </c>
      <c r="E143" s="236">
        <v>100</v>
      </c>
      <c r="F143" s="237">
        <v>100</v>
      </c>
      <c r="G143" s="221"/>
    </row>
    <row r="144" spans="1:7" s="168" customFormat="1" x14ac:dyDescent="0.25">
      <c r="A144" s="232"/>
      <c r="B144" s="529" t="s">
        <v>2</v>
      </c>
      <c r="C144" s="1517" t="s">
        <v>2125</v>
      </c>
      <c r="D144" s="1826" t="s">
        <v>2122</v>
      </c>
      <c r="E144" s="236">
        <v>100</v>
      </c>
      <c r="F144" s="237">
        <v>100</v>
      </c>
      <c r="G144" s="221"/>
    </row>
    <row r="145" spans="1:7" s="168" customFormat="1" x14ac:dyDescent="0.25">
      <c r="A145" s="641"/>
      <c r="B145" s="1738" t="s">
        <v>2</v>
      </c>
      <c r="C145" s="2298" t="s">
        <v>2124</v>
      </c>
      <c r="D145" s="2299" t="s">
        <v>2121</v>
      </c>
      <c r="E145" s="543">
        <v>100</v>
      </c>
      <c r="F145" s="651">
        <v>100</v>
      </c>
      <c r="G145" s="1985"/>
    </row>
    <row r="146" spans="1:7" s="168" customFormat="1" ht="12" thickBot="1" x14ac:dyDescent="0.3">
      <c r="A146" s="242"/>
      <c r="B146" s="578" t="s">
        <v>2</v>
      </c>
      <c r="C146" s="2742" t="s">
        <v>2308</v>
      </c>
      <c r="D146" s="1701" t="s">
        <v>2309</v>
      </c>
      <c r="E146" s="243">
        <v>0</v>
      </c>
      <c r="F146" s="244">
        <v>100</v>
      </c>
      <c r="G146" s="2079" t="s">
        <v>2666</v>
      </c>
    </row>
    <row r="147" spans="1:7" s="168" customFormat="1" x14ac:dyDescent="0.25">
      <c r="A147" s="557"/>
      <c r="B147" s="579"/>
      <c r="C147" s="580"/>
      <c r="D147" s="166"/>
      <c r="E147" s="557"/>
      <c r="F147" s="557"/>
      <c r="G147" s="559"/>
    </row>
    <row r="148" spans="1:7" ht="16.5" customHeight="1" x14ac:dyDescent="0.2">
      <c r="B148" s="161" t="s">
        <v>268</v>
      </c>
      <c r="C148" s="161"/>
      <c r="D148" s="161"/>
      <c r="E148" s="161"/>
      <c r="F148" s="161"/>
      <c r="G148" s="161"/>
    </row>
    <row r="149" spans="1:7" ht="12" thickBot="1" x14ac:dyDescent="0.25">
      <c r="B149" s="169"/>
      <c r="C149" s="169"/>
      <c r="D149" s="169"/>
      <c r="E149" s="143"/>
      <c r="F149" s="143"/>
      <c r="G149" s="143" t="s">
        <v>105</v>
      </c>
    </row>
    <row r="150" spans="1:7" ht="13.5" customHeight="1" x14ac:dyDescent="0.2">
      <c r="A150" s="3116" t="s">
        <v>1828</v>
      </c>
      <c r="B150" s="3134" t="s">
        <v>148</v>
      </c>
      <c r="C150" s="3120" t="s">
        <v>269</v>
      </c>
      <c r="D150" s="3122" t="s">
        <v>270</v>
      </c>
      <c r="E150" s="3126" t="s">
        <v>1951</v>
      </c>
      <c r="F150" s="3128" t="s">
        <v>1952</v>
      </c>
      <c r="G150" s="3130" t="s">
        <v>151</v>
      </c>
    </row>
    <row r="151" spans="1:7" ht="15" customHeight="1" thickBot="1" x14ac:dyDescent="0.25">
      <c r="A151" s="3117"/>
      <c r="B151" s="3135"/>
      <c r="C151" s="3121"/>
      <c r="D151" s="3123"/>
      <c r="E151" s="3127"/>
      <c r="F151" s="3129"/>
      <c r="G151" s="3131"/>
    </row>
    <row r="152" spans="1:7" ht="15" customHeight="1" thickBot="1" x14ac:dyDescent="0.25">
      <c r="A152" s="147">
        <f>A153</f>
        <v>0</v>
      </c>
      <c r="B152" s="191" t="s">
        <v>2</v>
      </c>
      <c r="C152" s="192" t="s">
        <v>152</v>
      </c>
      <c r="D152" s="245" t="s">
        <v>153</v>
      </c>
      <c r="E152" s="147">
        <f>E153</f>
        <v>0</v>
      </c>
      <c r="F152" s="147">
        <v>0</v>
      </c>
      <c r="G152" s="178" t="s">
        <v>6</v>
      </c>
    </row>
    <row r="153" spans="1:7" x14ac:dyDescent="0.2">
      <c r="A153" s="246">
        <v>0</v>
      </c>
      <c r="B153" s="247" t="s">
        <v>6</v>
      </c>
      <c r="C153" s="248" t="s">
        <v>6</v>
      </c>
      <c r="D153" s="249" t="s">
        <v>271</v>
      </c>
      <c r="E153" s="250">
        <v>0</v>
      </c>
      <c r="F153" s="251">
        <v>0</v>
      </c>
      <c r="G153" s="252"/>
    </row>
    <row r="154" spans="1:7" ht="12" thickBot="1" x14ac:dyDescent="0.25">
      <c r="A154" s="253">
        <v>0</v>
      </c>
      <c r="B154" s="254"/>
      <c r="C154" s="255"/>
      <c r="D154" s="256"/>
      <c r="E154" s="257">
        <v>0</v>
      </c>
      <c r="F154" s="258">
        <v>0</v>
      </c>
      <c r="G154" s="215"/>
    </row>
    <row r="155" spans="1:7" s="168" customFormat="1" ht="12.75" customHeight="1" x14ac:dyDescent="0.25">
      <c r="B155" s="170"/>
    </row>
    <row r="156" spans="1:7" s="168" customFormat="1" ht="12.75" customHeight="1" x14ac:dyDescent="0.2">
      <c r="A156" s="162"/>
      <c r="B156" s="161" t="s">
        <v>1759</v>
      </c>
      <c r="C156" s="161"/>
      <c r="D156" s="161"/>
      <c r="E156" s="161"/>
      <c r="F156" s="161"/>
      <c r="G156" s="161"/>
    </row>
    <row r="157" spans="1:7" s="168" customFormat="1" ht="12.75" customHeight="1" thickBot="1" x14ac:dyDescent="0.25">
      <c r="A157" s="162"/>
      <c r="B157" s="169"/>
      <c r="C157" s="169"/>
      <c r="D157" s="169"/>
      <c r="E157" s="143"/>
      <c r="F157" s="143"/>
      <c r="G157" s="143" t="s">
        <v>105</v>
      </c>
    </row>
    <row r="158" spans="1:7" s="168" customFormat="1" ht="24" customHeight="1" thickBot="1" x14ac:dyDescent="0.3">
      <c r="A158" s="632" t="s">
        <v>1828</v>
      </c>
      <c r="B158" s="634" t="s">
        <v>148</v>
      </c>
      <c r="C158" s="635" t="s">
        <v>1760</v>
      </c>
      <c r="D158" s="466" t="s">
        <v>332</v>
      </c>
      <c r="E158" s="1637" t="s">
        <v>1951</v>
      </c>
      <c r="F158" s="1727" t="s">
        <v>1952</v>
      </c>
      <c r="G158" s="633" t="s">
        <v>151</v>
      </c>
    </row>
    <row r="159" spans="1:7" s="168" customFormat="1" ht="15" customHeight="1" thickBot="1" x14ac:dyDescent="0.3">
      <c r="A159" s="147">
        <f>A160</f>
        <v>530.30999999999995</v>
      </c>
      <c r="B159" s="176" t="s">
        <v>2</v>
      </c>
      <c r="C159" s="370" t="s">
        <v>152</v>
      </c>
      <c r="D159" s="146" t="s">
        <v>153</v>
      </c>
      <c r="E159" s="1571">
        <f>E160</f>
        <v>591.31500000000005</v>
      </c>
      <c r="F159" s="1571">
        <f>F160</f>
        <v>591.31500000000005</v>
      </c>
      <c r="G159" s="467" t="s">
        <v>6</v>
      </c>
    </row>
    <row r="160" spans="1:7" s="168" customFormat="1" ht="23.25" thickBot="1" x14ac:dyDescent="0.3">
      <c r="A160" s="1728">
        <v>530.30999999999995</v>
      </c>
      <c r="B160" s="1729" t="s">
        <v>2</v>
      </c>
      <c r="C160" s="1949" t="s">
        <v>1955</v>
      </c>
      <c r="D160" s="1730" t="s">
        <v>1956</v>
      </c>
      <c r="E160" s="2267">
        <v>591.31500000000005</v>
      </c>
      <c r="F160" s="2268">
        <v>591.31500000000005</v>
      </c>
      <c r="G160" s="1731"/>
    </row>
    <row r="161" spans="1:8" s="168" customFormat="1" ht="11.25" customHeight="1" x14ac:dyDescent="0.25">
      <c r="B161" s="170"/>
    </row>
    <row r="162" spans="1:8" s="168" customFormat="1" ht="15.75" customHeight="1" x14ac:dyDescent="0.25">
      <c r="B162" s="259" t="s">
        <v>272</v>
      </c>
      <c r="C162" s="259"/>
      <c r="D162" s="259"/>
      <c r="E162" s="259"/>
      <c r="F162" s="259"/>
      <c r="G162" s="259"/>
    </row>
    <row r="163" spans="1:8" s="168" customFormat="1" ht="12.75" customHeight="1" thickBot="1" x14ac:dyDescent="0.3">
      <c r="B163" s="2"/>
      <c r="C163" s="2"/>
      <c r="D163" s="2"/>
      <c r="E163" s="260"/>
      <c r="F163" s="260"/>
      <c r="G163" s="260" t="s">
        <v>105</v>
      </c>
    </row>
    <row r="164" spans="1:8" s="168" customFormat="1" ht="12.75" customHeight="1" x14ac:dyDescent="0.25">
      <c r="A164" s="3116" t="s">
        <v>1828</v>
      </c>
      <c r="B164" s="3138" t="s">
        <v>273</v>
      </c>
      <c r="C164" s="3140" t="s">
        <v>1373</v>
      </c>
      <c r="D164" s="3122" t="s">
        <v>274</v>
      </c>
      <c r="E164" s="3126" t="s">
        <v>1951</v>
      </c>
      <c r="F164" s="3128" t="s">
        <v>1952</v>
      </c>
      <c r="G164" s="3130" t="s">
        <v>151</v>
      </c>
    </row>
    <row r="165" spans="1:8" s="168" customFormat="1" ht="16.5" customHeight="1" thickBot="1" x14ac:dyDescent="0.3">
      <c r="A165" s="3117"/>
      <c r="B165" s="3139"/>
      <c r="C165" s="3141"/>
      <c r="D165" s="3142"/>
      <c r="E165" s="3127"/>
      <c r="F165" s="3129"/>
      <c r="G165" s="3131"/>
    </row>
    <row r="166" spans="1:8" s="168" customFormat="1" ht="15" customHeight="1" thickBot="1" x14ac:dyDescent="0.3">
      <c r="A166" s="262">
        <f>A167</f>
        <v>19000</v>
      </c>
      <c r="B166" s="263" t="s">
        <v>1</v>
      </c>
      <c r="C166" s="264" t="s">
        <v>275</v>
      </c>
      <c r="D166" s="265" t="s">
        <v>276</v>
      </c>
      <c r="E166" s="262">
        <f>E167</f>
        <v>27050</v>
      </c>
      <c r="F166" s="266">
        <f>F167</f>
        <v>27050</v>
      </c>
      <c r="G166" s="178" t="s">
        <v>6</v>
      </c>
    </row>
    <row r="167" spans="1:8" s="168" customFormat="1" ht="12.75" customHeight="1" x14ac:dyDescent="0.25">
      <c r="A167" s="267">
        <f>SUM(A168:A171)</f>
        <v>19000</v>
      </c>
      <c r="B167" s="403" t="s">
        <v>2</v>
      </c>
      <c r="C167" s="268" t="s">
        <v>6</v>
      </c>
      <c r="D167" s="269" t="s">
        <v>277</v>
      </c>
      <c r="E167" s="270">
        <f>SUM(E168:E171)</f>
        <v>27050</v>
      </c>
      <c r="F167" s="271">
        <f>SUM(F168:F171)</f>
        <v>27050</v>
      </c>
      <c r="G167" s="272"/>
      <c r="H167" s="273"/>
    </row>
    <row r="168" spans="1:8" s="168" customFormat="1" ht="12.75" customHeight="1" x14ac:dyDescent="0.25">
      <c r="A168" s="274">
        <v>16950</v>
      </c>
      <c r="B168" s="275" t="s">
        <v>2</v>
      </c>
      <c r="C168" s="276" t="s">
        <v>2310</v>
      </c>
      <c r="D168" s="603" t="s">
        <v>278</v>
      </c>
      <c r="E168" s="277">
        <v>25000</v>
      </c>
      <c r="F168" s="2284">
        <v>25000</v>
      </c>
      <c r="G168" s="278"/>
    </row>
    <row r="169" spans="1:8" s="168" customFormat="1" ht="12.75" customHeight="1" x14ac:dyDescent="0.25">
      <c r="A169" s="279">
        <v>1200</v>
      </c>
      <c r="B169" s="275" t="s">
        <v>2</v>
      </c>
      <c r="C169" s="276" t="s">
        <v>2311</v>
      </c>
      <c r="D169" s="603" t="s">
        <v>279</v>
      </c>
      <c r="E169" s="280">
        <v>1200</v>
      </c>
      <c r="F169" s="281">
        <v>1200</v>
      </c>
      <c r="G169" s="278"/>
    </row>
    <row r="170" spans="1:8" s="168" customFormat="1" ht="12.75" customHeight="1" x14ac:dyDescent="0.25">
      <c r="A170" s="1180">
        <v>700</v>
      </c>
      <c r="B170" s="361" t="s">
        <v>2</v>
      </c>
      <c r="C170" s="413" t="s">
        <v>2312</v>
      </c>
      <c r="D170" s="603" t="s">
        <v>280</v>
      </c>
      <c r="E170" s="1181">
        <v>700</v>
      </c>
      <c r="F170" s="1516">
        <v>700</v>
      </c>
      <c r="G170" s="278"/>
    </row>
    <row r="171" spans="1:8" s="188" customFormat="1" ht="12.75" customHeight="1" thickBot="1" x14ac:dyDescent="0.3">
      <c r="A171" s="2044">
        <v>150</v>
      </c>
      <c r="B171" s="1489" t="s">
        <v>2</v>
      </c>
      <c r="C171" s="605" t="s">
        <v>2313</v>
      </c>
      <c r="D171" s="2045" t="s">
        <v>281</v>
      </c>
      <c r="E171" s="2046">
        <v>150</v>
      </c>
      <c r="F171" s="2047">
        <v>150</v>
      </c>
      <c r="G171" s="2048"/>
    </row>
    <row r="173" spans="1:8" ht="15.75" customHeight="1" x14ac:dyDescent="0.2">
      <c r="B173" s="161" t="s">
        <v>282</v>
      </c>
      <c r="C173" s="161"/>
      <c r="D173" s="161"/>
      <c r="E173" s="161"/>
      <c r="F173" s="161"/>
      <c r="G173" s="161"/>
    </row>
    <row r="174" spans="1:8" ht="12.75" customHeight="1" thickBot="1" x14ac:dyDescent="0.25">
      <c r="B174" s="169"/>
      <c r="C174" s="169"/>
      <c r="D174" s="283"/>
      <c r="E174" s="284"/>
      <c r="F174" s="284"/>
      <c r="G174" s="143" t="s">
        <v>105</v>
      </c>
    </row>
    <row r="175" spans="1:8" ht="12.75" customHeight="1" x14ac:dyDescent="0.2">
      <c r="A175" s="3116" t="s">
        <v>1828</v>
      </c>
      <c r="B175" s="3134" t="s">
        <v>148</v>
      </c>
      <c r="C175" s="3120" t="s">
        <v>283</v>
      </c>
      <c r="D175" s="3136" t="s">
        <v>284</v>
      </c>
      <c r="E175" s="3126" t="s">
        <v>1951</v>
      </c>
      <c r="F175" s="3128" t="s">
        <v>1952</v>
      </c>
      <c r="G175" s="3130" t="s">
        <v>151</v>
      </c>
    </row>
    <row r="176" spans="1:8" ht="15.75" customHeight="1" thickBot="1" x14ac:dyDescent="0.25">
      <c r="A176" s="3117"/>
      <c r="B176" s="3135"/>
      <c r="C176" s="3121"/>
      <c r="D176" s="3137"/>
      <c r="E176" s="3127"/>
      <c r="F176" s="3129"/>
      <c r="G176" s="3131"/>
    </row>
    <row r="177" spans="1:7" ht="15" customHeight="1" thickBot="1" x14ac:dyDescent="0.25">
      <c r="A177" s="147">
        <f>A178</f>
        <v>10000</v>
      </c>
      <c r="B177" s="191" t="s">
        <v>1</v>
      </c>
      <c r="C177" s="192" t="s">
        <v>152</v>
      </c>
      <c r="D177" s="265" t="s">
        <v>907</v>
      </c>
      <c r="E177" s="147">
        <f>E178</f>
        <v>10000</v>
      </c>
      <c r="F177" s="147">
        <v>10000</v>
      </c>
      <c r="G177" s="178" t="s">
        <v>6</v>
      </c>
    </row>
    <row r="178" spans="1:7" ht="12.75" customHeight="1" thickBot="1" x14ac:dyDescent="0.25">
      <c r="A178" s="285">
        <v>10000</v>
      </c>
      <c r="B178" s="286" t="s">
        <v>2</v>
      </c>
      <c r="C178" s="287" t="s">
        <v>6</v>
      </c>
      <c r="D178" s="288" t="s">
        <v>285</v>
      </c>
      <c r="E178" s="289">
        <v>10000</v>
      </c>
      <c r="F178" s="290">
        <v>10000</v>
      </c>
      <c r="G178" s="291"/>
    </row>
    <row r="179" spans="1:7" ht="12.75" customHeight="1" x14ac:dyDescent="0.2">
      <c r="A179" s="1473"/>
      <c r="B179" s="351"/>
      <c r="C179" s="1474"/>
      <c r="D179" s="1475"/>
      <c r="E179" s="1473"/>
      <c r="F179" s="1473"/>
      <c r="G179" s="1472"/>
    </row>
    <row r="180" spans="1:7" ht="12.75" customHeight="1" x14ac:dyDescent="0.2">
      <c r="A180" s="1473"/>
      <c r="B180" s="351"/>
      <c r="C180" s="1474"/>
      <c r="D180" s="1475"/>
      <c r="E180" s="1473"/>
      <c r="F180" s="1473"/>
      <c r="G180" s="1472"/>
    </row>
    <row r="181" spans="1:7" ht="12.75" customHeight="1" x14ac:dyDescent="0.2">
      <c r="B181" s="292"/>
      <c r="C181" s="292"/>
      <c r="E181" s="292"/>
      <c r="F181" s="292"/>
      <c r="G181" s="293"/>
    </row>
  </sheetData>
  <mergeCells count="69">
    <mergeCell ref="C103:C104"/>
    <mergeCell ref="A1:G1"/>
    <mergeCell ref="A3:G3"/>
    <mergeCell ref="C5:E5"/>
    <mergeCell ref="C7:C8"/>
    <mergeCell ref="D7:D8"/>
    <mergeCell ref="E7:E8"/>
    <mergeCell ref="G22:G23"/>
    <mergeCell ref="A46:A47"/>
    <mergeCell ref="B46:B47"/>
    <mergeCell ref="C46:C47"/>
    <mergeCell ref="D46:D47"/>
    <mergeCell ref="E46:E47"/>
    <mergeCell ref="F46:F47"/>
    <mergeCell ref="G46:G47"/>
    <mergeCell ref="A22:A23"/>
    <mergeCell ref="B22:B23"/>
    <mergeCell ref="C22:C23"/>
    <mergeCell ref="D22:D23"/>
    <mergeCell ref="E22:E23"/>
    <mergeCell ref="F22:F23"/>
    <mergeCell ref="G67:G68"/>
    <mergeCell ref="A112:A113"/>
    <mergeCell ref="B112:B113"/>
    <mergeCell ref="C112:C113"/>
    <mergeCell ref="D112:D113"/>
    <mergeCell ref="E112:E113"/>
    <mergeCell ref="F112:F113"/>
    <mergeCell ref="G112:G113"/>
    <mergeCell ref="A67:A68"/>
    <mergeCell ref="B67:B68"/>
    <mergeCell ref="C67:C68"/>
    <mergeCell ref="D67:D68"/>
    <mergeCell ref="E67:E68"/>
    <mergeCell ref="F67:F68"/>
    <mergeCell ref="A103:A104"/>
    <mergeCell ref="B103:B104"/>
    <mergeCell ref="G150:G151"/>
    <mergeCell ref="A164:A165"/>
    <mergeCell ref="B164:B165"/>
    <mergeCell ref="C164:C165"/>
    <mergeCell ref="D164:D165"/>
    <mergeCell ref="E164:E165"/>
    <mergeCell ref="F164:F165"/>
    <mergeCell ref="G164:G165"/>
    <mergeCell ref="A150:A151"/>
    <mergeCell ref="B150:B151"/>
    <mergeCell ref="C150:C151"/>
    <mergeCell ref="D150:D151"/>
    <mergeCell ref="E150:E151"/>
    <mergeCell ref="F150:F151"/>
    <mergeCell ref="G175:G176"/>
    <mergeCell ref="A175:A176"/>
    <mergeCell ref="B175:B176"/>
    <mergeCell ref="C175:C176"/>
    <mergeCell ref="D175:D176"/>
    <mergeCell ref="E175:E176"/>
    <mergeCell ref="F175:F176"/>
    <mergeCell ref="D103:D104"/>
    <mergeCell ref="E103:E104"/>
    <mergeCell ref="F103:F104"/>
    <mergeCell ref="G103:G104"/>
    <mergeCell ref="F127:F128"/>
    <mergeCell ref="G127:G128"/>
    <mergeCell ref="A127:A128"/>
    <mergeCell ref="B127:B128"/>
    <mergeCell ref="C127:C128"/>
    <mergeCell ref="D127:D128"/>
    <mergeCell ref="E127:E128"/>
  </mergeCells>
  <conditionalFormatting sqref="D99">
    <cfRule type="duplicateValues" dxfId="2" priority="3" stopIfTrue="1"/>
  </conditionalFormatting>
  <printOptions horizontalCentered="1"/>
  <pageMargins left="0.19685039370078741" right="0.19685039370078741" top="0.39370078740157483" bottom="0.19685039370078741" header="0.11811023622047245" footer="0.11811023622047245"/>
  <pageSetup paperSize="9" scale="95" fitToHeight="2" orientation="portrait" r:id="rId1"/>
  <headerFooter alignWithMargins="0"/>
  <rowBreaks count="2" manualBreakCount="2">
    <brk id="63" max="16383" man="1"/>
    <brk id="123" max="16383" man="1"/>
  </rowBreaks>
  <ignoredErrors>
    <ignoredError sqref="C137:C13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34</vt:i4>
      </vt:variant>
      <vt:variant>
        <vt:lpstr>Pojmenované oblasti</vt:lpstr>
      </vt:variant>
      <vt:variant>
        <vt:i4>25</vt:i4>
      </vt:variant>
    </vt:vector>
  </HeadingPairs>
  <TitlesOfParts>
    <vt:vector size="59" baseType="lpstr">
      <vt:lpstr>RLK</vt:lpstr>
      <vt:lpstr>zkratky</vt:lpstr>
      <vt:lpstr>RLK 2025 P</vt:lpstr>
      <vt:lpstr>Příjmy ZU a SU </vt:lpstr>
      <vt:lpstr>Příjmy DU</vt:lpstr>
      <vt:lpstr>RLK 2025 V</vt:lpstr>
      <vt:lpstr>limity výdajů</vt:lpstr>
      <vt:lpstr>ZU a SU</vt:lpstr>
      <vt:lpstr>Hejtman</vt:lpstr>
      <vt:lpstr>Rozvoj</vt:lpstr>
      <vt:lpstr>Ekonomika</vt:lpstr>
      <vt:lpstr>OŠMTS</vt:lpstr>
      <vt:lpstr>OŠMTS 91304</vt:lpstr>
      <vt:lpstr>OŠMTS P 04</vt:lpstr>
      <vt:lpstr>Sociální</vt:lpstr>
      <vt:lpstr>Sociální P 05</vt:lpstr>
      <vt:lpstr>Silnič.hospodářství</vt:lpstr>
      <vt:lpstr>Silnič.hospodářství P 06</vt:lpstr>
      <vt:lpstr>Kultura</vt:lpstr>
      <vt:lpstr>Kultura 913 07</vt:lpstr>
      <vt:lpstr>Kultura P 07</vt:lpstr>
      <vt:lpstr>ŽP</vt:lpstr>
      <vt:lpstr>Životní prostředí P 08</vt:lpstr>
      <vt:lpstr>Zdravotnictví</vt:lpstr>
      <vt:lpstr>Zdrav P 09</vt:lpstr>
      <vt:lpstr>Právní</vt:lpstr>
      <vt:lpstr>Územní plán</vt:lpstr>
      <vt:lpstr>Informatika</vt:lpstr>
      <vt:lpstr>Investice</vt:lpstr>
      <vt:lpstr>Ředitel</vt:lpstr>
      <vt:lpstr>Odd.Sekret.ředitele</vt:lpstr>
      <vt:lpstr>Odd.VZ</vt:lpstr>
      <vt:lpstr>Dopr. obslužnost</vt:lpstr>
      <vt:lpstr>Přsp. obcí na dopr.obsl. P 21</vt:lpstr>
      <vt:lpstr>'Dopr. obslužnost'!Názvy_tisku</vt:lpstr>
      <vt:lpstr>Ekonomika!Názvy_tisku</vt:lpstr>
      <vt:lpstr>Hejtman!Názvy_tisku</vt:lpstr>
      <vt:lpstr>Investice!Názvy_tisku</vt:lpstr>
      <vt:lpstr>Kultura!Názvy_tisku</vt:lpstr>
      <vt:lpstr>'Kultura 913 07'!Názvy_tisku</vt:lpstr>
      <vt:lpstr>Odd.Sekret.ředitele!Názvy_tisku</vt:lpstr>
      <vt:lpstr>Odd.VZ!Názvy_tisku</vt:lpstr>
      <vt:lpstr>OŠMTS!Názvy_tisku</vt:lpstr>
      <vt:lpstr>'OŠMTS P 04'!Názvy_tisku</vt:lpstr>
      <vt:lpstr>Právní!Názvy_tisku</vt:lpstr>
      <vt:lpstr>'Přsp. obcí na dopr.obsl. P 21'!Názvy_tisku</vt:lpstr>
      <vt:lpstr>Rozvoj!Názvy_tisku</vt:lpstr>
      <vt:lpstr>Ředitel!Názvy_tisku</vt:lpstr>
      <vt:lpstr>Silnič.hospodářství!Názvy_tisku</vt:lpstr>
      <vt:lpstr>Sociální!Názvy_tisku</vt:lpstr>
      <vt:lpstr>'Územní plán'!Názvy_tisku</vt:lpstr>
      <vt:lpstr>Zdravotnictví!Názvy_tisku</vt:lpstr>
      <vt:lpstr>ŽP!Názvy_tisku</vt:lpstr>
      <vt:lpstr>'Dopr. obslužnost'!Oblast_tisku</vt:lpstr>
      <vt:lpstr>Odd.Sekret.ředitele!Oblast_tisku</vt:lpstr>
      <vt:lpstr>Odd.VZ!Oblast_tisku</vt:lpstr>
      <vt:lpstr>'Příjmy ZU a SU '!Oblast_tisku</vt:lpstr>
      <vt:lpstr>Ředitel!Oblast_tisku</vt:lpstr>
      <vt:lpstr>'ZU a SU'!Oblast_tisku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Matoušková Anna</dc:creator>
  <cp:lastModifiedBy>Flecknová Vendulka</cp:lastModifiedBy>
  <cp:lastPrinted>2024-11-27T09:51:44Z</cp:lastPrinted>
  <dcterms:created xsi:type="dcterms:W3CDTF">2020-08-25T07:03:26Z</dcterms:created>
  <dcterms:modified xsi:type="dcterms:W3CDTF">2024-11-27T09:52:30Z</dcterms:modified>
</cp:coreProperties>
</file>